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 农户及人口情况" sheetId="1" r:id="rId1"/>
    <sheet name=" 经济基本情况统计表" sheetId="2" r:id="rId2"/>
    <sheet name=" 表一" sheetId="3" r:id="rId3"/>
    <sheet name=" 表二" sheetId="4" r:id="rId4"/>
    <sheet name=" 表三" sheetId="5" r:id="rId5"/>
    <sheet name=" 表四" sheetId="6" r:id="rId6"/>
    <sheet name=" 表五" sheetId="7" r:id="rId7"/>
    <sheet name=" 表六" sheetId="8" r:id="rId8"/>
    <sheet name=" 表七" sheetId="9" r:id="rId9"/>
    <sheet name=" 表八" sheetId="10" r:id="rId10"/>
    <sheet name=" 表九" sheetId="11" r:id="rId11"/>
    <sheet name="表十" sheetId="12" r:id="rId12"/>
  </sheets>
  <calcPr calcId="144525"/>
</workbook>
</file>

<file path=xl/sharedStrings.xml><?xml version="1.0" encoding="utf-8"?>
<sst xmlns="http://schemas.openxmlformats.org/spreadsheetml/2006/main" count="457" uniqueCount="246">
  <si>
    <t>农户及人口情况</t>
  </si>
  <si>
    <t>劳动力情况</t>
  </si>
  <si>
    <t>纯农户</t>
  </si>
  <si>
    <t>农业兼业户</t>
  </si>
  <si>
    <t>非农户</t>
  </si>
  <si>
    <t>从事家庭经营</t>
  </si>
  <si>
    <t>其中：从事第一产业</t>
  </si>
  <si>
    <t>外出劳动力</t>
  </si>
  <si>
    <t>其中</t>
  </si>
  <si>
    <t>常年外出务工劳动力</t>
  </si>
  <si>
    <t>乡外县内</t>
  </si>
  <si>
    <t>县外省内</t>
  </si>
  <si>
    <t>省外</t>
  </si>
  <si>
    <t>乡外</t>
  </si>
  <si>
    <t>乡内</t>
  </si>
  <si>
    <t>鲁瓦村</t>
  </si>
  <si>
    <t>溜筒江村</t>
  </si>
  <si>
    <t>江坡村</t>
  </si>
  <si>
    <t>纳古村</t>
  </si>
  <si>
    <t>巴美村</t>
  </si>
  <si>
    <t>合计</t>
  </si>
  <si>
    <t>德钦县农牧局农村经济基本情况统计表</t>
  </si>
  <si>
    <t>制表单位：佛山乡经济发展办</t>
  </si>
  <si>
    <t>2021 年  11 月 9  日</t>
  </si>
  <si>
    <t>单位：亩、头、只、匹、%、吨</t>
  </si>
  <si>
    <t xml:space="preserve">    项目 
单位</t>
  </si>
  <si>
    <t>农作物总播种面积</t>
  </si>
  <si>
    <t>耕地面积</t>
  </si>
  <si>
    <t>大牲畜存栏数</t>
  </si>
  <si>
    <t>年初面积</t>
  </si>
  <si>
    <t>当年增加</t>
  </si>
  <si>
    <t>当年减少</t>
  </si>
  <si>
    <t>年末实有面积</t>
  </si>
  <si>
    <t>其中：水田</t>
  </si>
  <si>
    <t>旱地</t>
  </si>
  <si>
    <t>水浇地</t>
  </si>
  <si>
    <t>全年种植青稞</t>
  </si>
  <si>
    <t>全年种植洋芋</t>
  </si>
  <si>
    <t>葡萄</t>
  </si>
  <si>
    <t>牛</t>
  </si>
  <si>
    <t>马</t>
  </si>
  <si>
    <t>骡驴</t>
  </si>
  <si>
    <t>山羊</t>
  </si>
  <si>
    <t>绵羊</t>
  </si>
  <si>
    <t xml:space="preserve"> </t>
  </si>
  <si>
    <t>表    一</t>
  </si>
  <si>
    <t>单位：户、口</t>
  </si>
  <si>
    <t xml:space="preserve">     项目
 数据 
 单位</t>
  </si>
  <si>
    <t>年 初总户数</t>
  </si>
  <si>
    <t>年初人口</t>
  </si>
  <si>
    <t>出生</t>
  </si>
  <si>
    <t>死亡</t>
  </si>
  <si>
    <t>迁出</t>
  </si>
  <si>
    <t>迁入</t>
  </si>
  <si>
    <t>年末实有数</t>
  </si>
  <si>
    <t>劳动力资源总数</t>
  </si>
  <si>
    <t>实有劳力数</t>
  </si>
  <si>
    <t>非农业人口</t>
  </si>
  <si>
    <t>男</t>
  </si>
  <si>
    <t>女</t>
  </si>
  <si>
    <r>
      <rPr>
        <sz val="16"/>
        <color rgb="FF000000"/>
        <rFont val="宋体"/>
        <charset val="134"/>
      </rPr>
      <t>总</t>
    </r>
    <r>
      <rPr>
        <b/>
        <sz val="16"/>
        <color rgb="FF000000"/>
        <rFont val="宋体"/>
        <charset val="134"/>
      </rPr>
      <t>户</t>
    </r>
    <r>
      <rPr>
        <sz val="16"/>
        <color rgb="FF000000"/>
        <rFont val="宋体"/>
        <charset val="134"/>
      </rPr>
      <t>数</t>
    </r>
  </si>
  <si>
    <t>总人口</t>
  </si>
  <si>
    <t>劳龄内人口</t>
  </si>
  <si>
    <t>不足龄而劳者</t>
  </si>
  <si>
    <t>超龄而劳者</t>
  </si>
  <si>
    <t>总数</t>
  </si>
  <si>
    <t>其中丧劳</t>
  </si>
  <si>
    <t>其中上学</t>
  </si>
  <si>
    <t>表      二</t>
  </si>
  <si>
    <t>单位：口、公斤、亩</t>
  </si>
  <si>
    <t xml:space="preserve">    项目         数据
 单位</t>
  </si>
  <si>
    <t>劳动力分类</t>
  </si>
  <si>
    <t>粮食作物</t>
  </si>
  <si>
    <t>（一）小春产量</t>
  </si>
  <si>
    <t>大春产量</t>
  </si>
  <si>
    <t>蔓芹产量（吨）</t>
  </si>
  <si>
    <t>葡萄产量</t>
  </si>
  <si>
    <t>蔬菜</t>
  </si>
  <si>
    <t>水果产量</t>
  </si>
  <si>
    <t>地膜用量</t>
  </si>
  <si>
    <t>积肥量（吨）</t>
  </si>
  <si>
    <t>农药用量</t>
  </si>
  <si>
    <t>化肥用量</t>
  </si>
  <si>
    <t>其   中</t>
  </si>
  <si>
    <t>播种面积</t>
  </si>
  <si>
    <t>总产</t>
  </si>
  <si>
    <t>其  中</t>
  </si>
  <si>
    <t>种植面积</t>
  </si>
  <si>
    <t>产量</t>
  </si>
  <si>
    <t>农牧业</t>
  </si>
  <si>
    <t>交通业</t>
  </si>
  <si>
    <t>商饮业</t>
  </si>
  <si>
    <t>林  业</t>
  </si>
  <si>
    <t>工业</t>
  </si>
  <si>
    <t>建筑业</t>
  </si>
  <si>
    <t>服务业</t>
  </si>
  <si>
    <t>小麦</t>
  </si>
  <si>
    <t>青稞</t>
  </si>
  <si>
    <t>杂粮</t>
  </si>
  <si>
    <t>玉米</t>
  </si>
  <si>
    <t>豆类</t>
  </si>
  <si>
    <t>洋芋</t>
  </si>
  <si>
    <t>黄果</t>
  </si>
  <si>
    <t>梨子</t>
  </si>
  <si>
    <t>苹果</t>
  </si>
  <si>
    <t>单位：头</t>
  </si>
  <si>
    <t xml:space="preserve">      项目  
   数据 
单位</t>
  </si>
  <si>
    <t>大牲畜</t>
  </si>
  <si>
    <t>驴</t>
  </si>
  <si>
    <t>骡</t>
  </si>
  <si>
    <t>能繁</t>
  </si>
  <si>
    <t>劳役</t>
  </si>
  <si>
    <t>当年仔</t>
  </si>
  <si>
    <t>1-2岁</t>
  </si>
  <si>
    <t>2-3岁</t>
  </si>
  <si>
    <t>3-4岁</t>
  </si>
  <si>
    <t>表       四</t>
  </si>
  <si>
    <t>单位：头、只</t>
  </si>
  <si>
    <t xml:space="preserve">    项目   数据  
单位</t>
  </si>
  <si>
    <t>犏牛</t>
  </si>
  <si>
    <t>牦牛</t>
  </si>
  <si>
    <t>黄牛</t>
  </si>
  <si>
    <t>1-3岁</t>
  </si>
  <si>
    <t xml:space="preserve">                                                   表  五                                                                       表  五</t>
  </si>
  <si>
    <t>单位：只、头、元、公斤、立方、万根</t>
  </si>
  <si>
    <t xml:space="preserve">    项目
数据
单位</t>
  </si>
  <si>
    <t>鸡存栏</t>
  </si>
  <si>
    <t>生猪</t>
  </si>
  <si>
    <t>收入总计</t>
  </si>
  <si>
    <t>一、种植业收入</t>
  </si>
  <si>
    <t>1、粮草收入</t>
  </si>
  <si>
    <t>①粮食收入</t>
  </si>
  <si>
    <t>②饲草收入</t>
  </si>
  <si>
    <t>2、经济作物收入</t>
  </si>
  <si>
    <t>蔬菜收入</t>
  </si>
  <si>
    <t>二、林业收入</t>
  </si>
  <si>
    <t>1、核桃</t>
  </si>
  <si>
    <t>2、药材</t>
  </si>
  <si>
    <t>3、桃仁</t>
  </si>
  <si>
    <t>仔畜</t>
  </si>
  <si>
    <t>其中出售收入</t>
  </si>
  <si>
    <t>①水果收入</t>
  </si>
  <si>
    <t>②蔓芹收入</t>
  </si>
  <si>
    <t>③葡萄出售收入</t>
  </si>
  <si>
    <t>收入合计</t>
  </si>
  <si>
    <t>表     六</t>
  </si>
  <si>
    <t xml:space="preserve">     项目
  数据
单位</t>
  </si>
  <si>
    <t>三、畜牧业收入</t>
  </si>
  <si>
    <t>1、猪肉</t>
  </si>
  <si>
    <t>2、牛肉</t>
  </si>
  <si>
    <t>3、鸡肉</t>
  </si>
  <si>
    <t>4、禽蛋</t>
  </si>
  <si>
    <t>5、酥油</t>
  </si>
  <si>
    <t>6、山羊毛</t>
  </si>
  <si>
    <t>7、绵羊毛</t>
  </si>
  <si>
    <t>8、皮类</t>
  </si>
  <si>
    <t>9、蜜蜂</t>
  </si>
  <si>
    <t>11、出售大牲畜</t>
  </si>
  <si>
    <t>12、出售家禽</t>
  </si>
  <si>
    <t>13、出售生猪</t>
  </si>
  <si>
    <t>表      七</t>
  </si>
  <si>
    <t>单位：元</t>
  </si>
  <si>
    <t xml:space="preserve">  项目
数据
单位</t>
  </si>
  <si>
    <t>四、采集业收入</t>
  </si>
  <si>
    <t>1、松茸收入</t>
  </si>
  <si>
    <t xml:space="preserve">2、虫草收入 </t>
  </si>
  <si>
    <t>3、其他采集收入（贝母、支母、羊肚菌）</t>
  </si>
  <si>
    <t>五、劳务收入合计</t>
  </si>
  <si>
    <t>六、交通运输业收入合计</t>
  </si>
  <si>
    <t>七、商饮食收入合计</t>
  </si>
  <si>
    <t>八、服务业收入</t>
  </si>
  <si>
    <t>九、建筑业收入合计</t>
  </si>
  <si>
    <t>十、工业收入合计</t>
  </si>
  <si>
    <t>十一、农民集体再分配的收入</t>
  </si>
  <si>
    <t>其他出售收入</t>
  </si>
  <si>
    <t>1、医疗收入</t>
  </si>
  <si>
    <t>2、旅店收入</t>
  </si>
  <si>
    <t>表      八</t>
  </si>
  <si>
    <t xml:space="preserve">   项目
数据</t>
  </si>
  <si>
    <t>国家政策性补贴</t>
  </si>
  <si>
    <t>1、生活资料补贴</t>
  </si>
  <si>
    <t>2、粮种补贴</t>
  </si>
  <si>
    <t>3、退耕还林补贴</t>
  </si>
  <si>
    <t>4、退牧还草补贴</t>
  </si>
  <si>
    <t>5、国家补助安居户</t>
  </si>
  <si>
    <t>6、能繁母猪补贴</t>
  </si>
  <si>
    <t>7、高牧民子女补贴</t>
  </si>
  <si>
    <t>8、合作医疗补助</t>
  </si>
  <si>
    <t>9、农村低保退伍党员</t>
  </si>
  <si>
    <t>林  改</t>
  </si>
  <si>
    <t>草  改</t>
  </si>
  <si>
    <t>家电下乡</t>
  </si>
  <si>
    <t>表      九</t>
  </si>
  <si>
    <t xml:space="preserve">   项目  
数据
单位</t>
  </si>
  <si>
    <t>费用
总计</t>
  </si>
  <si>
    <t>一、种植业费用合计</t>
  </si>
  <si>
    <t>1、籽种费用</t>
  </si>
  <si>
    <t>2、化肥费用</t>
  </si>
  <si>
    <t>3、农药费用</t>
  </si>
  <si>
    <t>4、地膜费用</t>
  </si>
  <si>
    <t>5、购置生产农具费用</t>
  </si>
  <si>
    <t>二、牧业费用合计</t>
  </si>
  <si>
    <t>1、饲料费用</t>
  </si>
  <si>
    <t>2、饲草费用</t>
  </si>
  <si>
    <t>3、油类费用</t>
  </si>
  <si>
    <t>4、盐巴费用</t>
  </si>
  <si>
    <t>5、兽药费用</t>
  </si>
  <si>
    <t>三、林业费用</t>
  </si>
  <si>
    <t>1、树苗费用</t>
  </si>
  <si>
    <t>2、肥料费用</t>
  </si>
  <si>
    <t>4、采伐手续费用</t>
  </si>
  <si>
    <t>四、电费费用合计</t>
  </si>
  <si>
    <t>五、管理费用（电话）合计</t>
  </si>
  <si>
    <t>其中办公用品购置费</t>
  </si>
  <si>
    <t>六、生产服务费用合计</t>
  </si>
  <si>
    <t>1、生产性建房费用</t>
  </si>
  <si>
    <t>2、购置100元以上的各种机器费用</t>
  </si>
  <si>
    <t>3、其他生产性费用</t>
  </si>
  <si>
    <t>净收入总计</t>
  </si>
  <si>
    <t>人均</t>
  </si>
  <si>
    <t>表      十</t>
  </si>
  <si>
    <t>单位：元、公斤</t>
  </si>
  <si>
    <t xml:space="preserve">   项目
数据
单位</t>
  </si>
  <si>
    <t>一事一议筹资（合计）</t>
  </si>
  <si>
    <t>①道路筹资</t>
  </si>
  <si>
    <t>②水利筹资</t>
  </si>
  <si>
    <t>③其他筹资</t>
  </si>
  <si>
    <t>一事一议筹劳（合计）</t>
  </si>
  <si>
    <t>①道路筹劳</t>
  </si>
  <si>
    <t>②水利筹劳</t>
  </si>
  <si>
    <t>③其他筹劳</t>
  </si>
  <si>
    <t>农村合作医疗收费</t>
  </si>
  <si>
    <t>养老保险收费</t>
  </si>
  <si>
    <t>农户新建房（几柱）</t>
  </si>
  <si>
    <t>农户所得收入</t>
  </si>
  <si>
    <t>当年农户生产粮</t>
  </si>
  <si>
    <t>农户生产留粮</t>
  </si>
  <si>
    <t>1、饲料</t>
  </si>
  <si>
    <t>2、籽种</t>
  </si>
  <si>
    <t>农户所得粮食</t>
  </si>
  <si>
    <t>社会负担合计</t>
  </si>
  <si>
    <t>1、罚款</t>
  </si>
  <si>
    <t>其中计划生育罚款</t>
  </si>
  <si>
    <t>2、集资摊派</t>
  </si>
  <si>
    <t>3、其它社会负担</t>
  </si>
  <si>
    <t>总量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</si>
</sst>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1">
    <font>
      <sz val="11"/>
      <color theme="1"/>
      <name val="宋体"/>
      <charset val="134"/>
      <scheme val="minor"/>
    </font>
    <font>
      <b/>
      <sz val="26"/>
      <color indexed="8"/>
      <name val="宋体"/>
      <charset val="134"/>
    </font>
    <font>
      <sz val="16"/>
      <color indexed="8"/>
      <name val="宋体"/>
      <charset val="134"/>
    </font>
    <font>
      <sz val="20"/>
      <color indexed="8"/>
      <name val="宋体"/>
      <charset val="134"/>
    </font>
    <font>
      <sz val="18"/>
      <color indexed="8"/>
      <name val="宋体"/>
      <charset val="134"/>
    </font>
    <font>
      <b/>
      <sz val="11"/>
      <color indexed="8"/>
      <name val="宋体"/>
      <charset val="134"/>
    </font>
    <font>
      <sz val="16"/>
      <color theme="1"/>
      <name val="宋体"/>
      <charset val="134"/>
      <scheme val="minor"/>
    </font>
    <font>
      <b/>
      <sz val="16"/>
      <color indexed="8"/>
      <name val="宋体"/>
      <charset val="134"/>
    </font>
    <font>
      <sz val="18"/>
      <color theme="1"/>
      <name val="宋体"/>
      <charset val="134"/>
      <scheme val="minor"/>
    </font>
    <font>
      <sz val="16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20"/>
      <color theme="1"/>
      <name val="宋体"/>
      <charset val="134"/>
      <scheme val="minor"/>
    </font>
    <font>
      <sz val="26"/>
      <color indexed="8"/>
      <name val="宋体"/>
      <charset val="134"/>
    </font>
    <font>
      <sz val="18"/>
      <name val="宋体"/>
      <charset val="134"/>
    </font>
    <font>
      <sz val="14"/>
      <color indexed="8"/>
      <name val="宋体"/>
      <charset val="134"/>
    </font>
    <font>
      <sz val="11"/>
      <name val="宋体"/>
      <charset val="134"/>
      <scheme val="minor"/>
    </font>
    <font>
      <sz val="16"/>
      <color rgb="FF000000"/>
      <name val="宋体"/>
      <charset val="134"/>
    </font>
    <font>
      <b/>
      <u/>
      <sz val="26"/>
      <color indexed="8"/>
      <name val="宋体"/>
      <charset val="134"/>
    </font>
    <font>
      <b/>
      <sz val="14"/>
      <color indexed="8"/>
      <name val="宋体"/>
      <charset val="134"/>
    </font>
    <font>
      <b/>
      <sz val="18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6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1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7" fillId="7" borderId="8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4" fillId="6" borderId="6" applyNumberFormat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>
      <alignment vertical="center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2" borderId="0" xfId="0" applyFill="1">
      <alignment vertical="center"/>
    </xf>
    <xf numFmtId="0" fontId="2" fillId="0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/>
    </xf>
    <xf numFmtId="0" fontId="16" fillId="2" borderId="0" xfId="0" applyFont="1" applyFill="1">
      <alignment vertical="center"/>
    </xf>
    <xf numFmtId="0" fontId="0" fillId="2" borderId="0" xfId="0" applyFont="1" applyFill="1">
      <alignment vertical="center"/>
    </xf>
    <xf numFmtId="0" fontId="9" fillId="2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4" fillId="0" borderId="4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340360</xdr:colOff>
      <xdr:row>1</xdr:row>
      <xdr:rowOff>313690</xdr:rowOff>
    </xdr:from>
    <xdr:to>
      <xdr:col>0</xdr:col>
      <xdr:colOff>1081405</xdr:colOff>
      <xdr:row>5</xdr:row>
      <xdr:rowOff>9525</xdr:rowOff>
    </xdr:to>
    <xdr:cxnSp>
      <xdr:nvCxnSpPr>
        <xdr:cNvPr id="2" name="直接连接符 1"/>
        <xdr:cNvCxnSpPr/>
      </xdr:nvCxnSpPr>
      <xdr:spPr>
        <a:xfrm flipH="1" flipV="1">
          <a:off x="340360" y="742315"/>
          <a:ext cx="741045" cy="171323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8255</xdr:colOff>
      <xdr:row>3</xdr:row>
      <xdr:rowOff>170815</xdr:rowOff>
    </xdr:from>
    <xdr:to>
      <xdr:col>0</xdr:col>
      <xdr:colOff>1081405</xdr:colOff>
      <xdr:row>5</xdr:row>
      <xdr:rowOff>22860</xdr:rowOff>
    </xdr:to>
    <xdr:cxnSp>
      <xdr:nvCxnSpPr>
        <xdr:cNvPr id="3" name="直接连接符 2"/>
        <xdr:cNvCxnSpPr/>
      </xdr:nvCxnSpPr>
      <xdr:spPr>
        <a:xfrm flipH="1" flipV="1">
          <a:off x="8255" y="1845310"/>
          <a:ext cx="1073150" cy="6235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258537</xdr:colOff>
      <xdr:row>2</xdr:row>
      <xdr:rowOff>68036</xdr:rowOff>
    </xdr:from>
    <xdr:to>
      <xdr:col>0</xdr:col>
      <xdr:colOff>1102179</xdr:colOff>
      <xdr:row>3</xdr:row>
      <xdr:rowOff>693964</xdr:rowOff>
    </xdr:to>
    <xdr:cxnSp>
      <xdr:nvCxnSpPr>
        <xdr:cNvPr id="2" name="直接连接符 1"/>
        <xdr:cNvCxnSpPr/>
      </xdr:nvCxnSpPr>
      <xdr:spPr>
        <a:xfrm flipH="1" flipV="1">
          <a:off x="258445" y="668020"/>
          <a:ext cx="843280" cy="12827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7620</xdr:colOff>
      <xdr:row>3</xdr:row>
      <xdr:rowOff>171450</xdr:rowOff>
    </xdr:from>
    <xdr:to>
      <xdr:col>0</xdr:col>
      <xdr:colOff>1102179</xdr:colOff>
      <xdr:row>3</xdr:row>
      <xdr:rowOff>666750</xdr:rowOff>
    </xdr:to>
    <xdr:cxnSp>
      <xdr:nvCxnSpPr>
        <xdr:cNvPr id="3" name="直接连接符 2"/>
        <xdr:cNvCxnSpPr/>
      </xdr:nvCxnSpPr>
      <xdr:spPr>
        <a:xfrm flipH="1" flipV="1">
          <a:off x="7620" y="1428750"/>
          <a:ext cx="1094105" cy="495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635</xdr:colOff>
      <xdr:row>4</xdr:row>
      <xdr:rowOff>1360</xdr:rowOff>
    </xdr:from>
    <xdr:to>
      <xdr:col>1</xdr:col>
      <xdr:colOff>7620</xdr:colOff>
      <xdr:row>4</xdr:row>
      <xdr:rowOff>20427</xdr:rowOff>
    </xdr:to>
    <xdr:cxnSp>
      <xdr:nvCxnSpPr>
        <xdr:cNvPr id="6" name="直接连接符 2"/>
        <xdr:cNvCxnSpPr/>
      </xdr:nvCxnSpPr>
      <xdr:spPr>
        <a:xfrm flipH="1" flipV="1">
          <a:off x="635" y="2058670"/>
          <a:ext cx="1121410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83820</xdr:colOff>
      <xdr:row>4</xdr:row>
      <xdr:rowOff>0</xdr:rowOff>
    </xdr:from>
    <xdr:to>
      <xdr:col>1</xdr:col>
      <xdr:colOff>0</xdr:colOff>
      <xdr:row>4</xdr:row>
      <xdr:rowOff>8792</xdr:rowOff>
    </xdr:to>
    <xdr:cxnSp>
      <xdr:nvCxnSpPr>
        <xdr:cNvPr id="7" name="直接连接符 1"/>
        <xdr:cNvCxnSpPr/>
      </xdr:nvCxnSpPr>
      <xdr:spPr>
        <a:xfrm flipH="1" flipV="1">
          <a:off x="83820" y="2057400"/>
          <a:ext cx="1030605" cy="825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7620</xdr:colOff>
      <xdr:row>4</xdr:row>
      <xdr:rowOff>2721</xdr:rowOff>
    </xdr:from>
    <xdr:to>
      <xdr:col>1</xdr:col>
      <xdr:colOff>7620</xdr:colOff>
      <xdr:row>4</xdr:row>
      <xdr:rowOff>11331</xdr:rowOff>
    </xdr:to>
    <xdr:cxnSp>
      <xdr:nvCxnSpPr>
        <xdr:cNvPr id="8" name="直接连接符 2"/>
        <xdr:cNvCxnSpPr/>
      </xdr:nvCxnSpPr>
      <xdr:spPr>
        <a:xfrm flipH="1" flipV="1">
          <a:off x="7620" y="2059940"/>
          <a:ext cx="1114425" cy="825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7620</xdr:colOff>
      <xdr:row>4</xdr:row>
      <xdr:rowOff>0</xdr:rowOff>
    </xdr:from>
    <xdr:to>
      <xdr:col>1</xdr:col>
      <xdr:colOff>7620</xdr:colOff>
      <xdr:row>4</xdr:row>
      <xdr:rowOff>15240</xdr:rowOff>
    </xdr:to>
    <xdr:cxnSp>
      <xdr:nvCxnSpPr>
        <xdr:cNvPr id="9" name="直接连接符 2"/>
        <xdr:cNvCxnSpPr/>
      </xdr:nvCxnSpPr>
      <xdr:spPr>
        <a:xfrm flipH="1" flipV="1">
          <a:off x="7620" y="2057400"/>
          <a:ext cx="1114425" cy="152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281940</xdr:colOff>
      <xdr:row>2</xdr:row>
      <xdr:rowOff>7620</xdr:rowOff>
    </xdr:from>
    <xdr:to>
      <xdr:col>1</xdr:col>
      <xdr:colOff>0</xdr:colOff>
      <xdr:row>5</xdr:row>
      <xdr:rowOff>15240</xdr:rowOff>
    </xdr:to>
    <xdr:cxnSp>
      <xdr:nvCxnSpPr>
        <xdr:cNvPr id="2" name="直接连接符 1"/>
        <xdr:cNvCxnSpPr/>
      </xdr:nvCxnSpPr>
      <xdr:spPr>
        <a:xfrm flipH="1" flipV="1">
          <a:off x="281940" y="864870"/>
          <a:ext cx="899160" cy="77914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23495</xdr:colOff>
      <xdr:row>3</xdr:row>
      <xdr:rowOff>236220</xdr:rowOff>
    </xdr:from>
    <xdr:to>
      <xdr:col>1</xdr:col>
      <xdr:colOff>7620</xdr:colOff>
      <xdr:row>5</xdr:row>
      <xdr:rowOff>14605</xdr:rowOff>
    </xdr:to>
    <xdr:cxnSp>
      <xdr:nvCxnSpPr>
        <xdr:cNvPr id="3" name="直接连接符 2"/>
        <xdr:cNvCxnSpPr/>
      </xdr:nvCxnSpPr>
      <xdr:spPr>
        <a:xfrm flipH="1" flipV="1">
          <a:off x="23495" y="1350645"/>
          <a:ext cx="1165225" cy="29273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323850</xdr:colOff>
      <xdr:row>2</xdr:row>
      <xdr:rowOff>9525</xdr:rowOff>
    </xdr:from>
    <xdr:to>
      <xdr:col>0</xdr:col>
      <xdr:colOff>1162050</xdr:colOff>
      <xdr:row>4</xdr:row>
      <xdr:rowOff>19050</xdr:rowOff>
    </xdr:to>
    <xdr:cxnSp>
      <xdr:nvCxnSpPr>
        <xdr:cNvPr id="2" name="直接连接符 1"/>
        <xdr:cNvCxnSpPr/>
      </xdr:nvCxnSpPr>
      <xdr:spPr>
        <a:xfrm flipH="1" flipV="1">
          <a:off x="323850" y="609600"/>
          <a:ext cx="838200" cy="5238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635</xdr:colOff>
      <xdr:row>3</xdr:row>
      <xdr:rowOff>0</xdr:rowOff>
    </xdr:from>
    <xdr:to>
      <xdr:col>0</xdr:col>
      <xdr:colOff>1104900</xdr:colOff>
      <xdr:row>3</xdr:row>
      <xdr:rowOff>238125</xdr:rowOff>
    </xdr:to>
    <xdr:cxnSp>
      <xdr:nvCxnSpPr>
        <xdr:cNvPr id="3" name="直接连接符 2"/>
        <xdr:cNvCxnSpPr/>
      </xdr:nvCxnSpPr>
      <xdr:spPr>
        <a:xfrm flipH="1" flipV="1">
          <a:off x="635" y="857250"/>
          <a:ext cx="1104265" cy="238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294640</xdr:colOff>
      <xdr:row>2</xdr:row>
      <xdr:rowOff>0</xdr:rowOff>
    </xdr:from>
    <xdr:to>
      <xdr:col>1</xdr:col>
      <xdr:colOff>9525</xdr:colOff>
      <xdr:row>5</xdr:row>
      <xdr:rowOff>66675</xdr:rowOff>
    </xdr:to>
    <xdr:cxnSp>
      <xdr:nvCxnSpPr>
        <xdr:cNvPr id="2" name="直接连接符 1"/>
        <xdr:cNvCxnSpPr/>
      </xdr:nvCxnSpPr>
      <xdr:spPr>
        <a:xfrm flipH="1" flipV="1">
          <a:off x="294640" y="600075"/>
          <a:ext cx="762635" cy="8382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1270</xdr:colOff>
      <xdr:row>3</xdr:row>
      <xdr:rowOff>171450</xdr:rowOff>
    </xdr:from>
    <xdr:to>
      <xdr:col>1</xdr:col>
      <xdr:colOff>38100</xdr:colOff>
      <xdr:row>5</xdr:row>
      <xdr:rowOff>28575</xdr:rowOff>
    </xdr:to>
    <xdr:cxnSp>
      <xdr:nvCxnSpPr>
        <xdr:cNvPr id="3" name="直接连接符 2"/>
        <xdr:cNvCxnSpPr/>
      </xdr:nvCxnSpPr>
      <xdr:spPr>
        <a:xfrm flipH="1" flipV="1">
          <a:off x="1270" y="1028700"/>
          <a:ext cx="108458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192405</xdr:colOff>
      <xdr:row>2</xdr:row>
      <xdr:rowOff>27305</xdr:rowOff>
    </xdr:from>
    <xdr:to>
      <xdr:col>0</xdr:col>
      <xdr:colOff>1071245</xdr:colOff>
      <xdr:row>4</xdr:row>
      <xdr:rowOff>227330</xdr:rowOff>
    </xdr:to>
    <xdr:cxnSp>
      <xdr:nvCxnSpPr>
        <xdr:cNvPr id="2" name="直接连接符 1"/>
        <xdr:cNvCxnSpPr/>
      </xdr:nvCxnSpPr>
      <xdr:spPr>
        <a:xfrm flipH="1" flipV="1">
          <a:off x="192405" y="1040130"/>
          <a:ext cx="878840" cy="1304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1270</xdr:colOff>
      <xdr:row>4</xdr:row>
      <xdr:rowOff>171450</xdr:rowOff>
    </xdr:from>
    <xdr:to>
      <xdr:col>0</xdr:col>
      <xdr:colOff>685800</xdr:colOff>
      <xdr:row>4</xdr:row>
      <xdr:rowOff>171450</xdr:rowOff>
    </xdr:to>
    <xdr:cxnSp>
      <xdr:nvCxnSpPr>
        <xdr:cNvPr id="3" name="直接连接符 2"/>
        <xdr:cNvCxnSpPr/>
      </xdr:nvCxnSpPr>
      <xdr:spPr>
        <a:xfrm flipH="1" flipV="1">
          <a:off x="1270" y="2289175"/>
          <a:ext cx="68453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635</xdr:colOff>
      <xdr:row>3</xdr:row>
      <xdr:rowOff>212090</xdr:rowOff>
    </xdr:from>
    <xdr:to>
      <xdr:col>1</xdr:col>
      <xdr:colOff>7620</xdr:colOff>
      <xdr:row>5</xdr:row>
      <xdr:rowOff>15240</xdr:rowOff>
    </xdr:to>
    <xdr:cxnSp>
      <xdr:nvCxnSpPr>
        <xdr:cNvPr id="5" name="直接连接符 2"/>
        <xdr:cNvCxnSpPr/>
      </xdr:nvCxnSpPr>
      <xdr:spPr>
        <a:xfrm flipH="1" flipV="1">
          <a:off x="635" y="1821815"/>
          <a:ext cx="1083310" cy="825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171450</xdr:colOff>
      <xdr:row>2</xdr:row>
      <xdr:rowOff>19050</xdr:rowOff>
    </xdr:from>
    <xdr:to>
      <xdr:col>1</xdr:col>
      <xdr:colOff>0</xdr:colOff>
      <xdr:row>3</xdr:row>
      <xdr:rowOff>504825</xdr:rowOff>
    </xdr:to>
    <xdr:cxnSp>
      <xdr:nvCxnSpPr>
        <xdr:cNvPr id="2" name="直接连接符 1"/>
        <xdr:cNvCxnSpPr/>
      </xdr:nvCxnSpPr>
      <xdr:spPr>
        <a:xfrm flipH="1" flipV="1">
          <a:off x="171450" y="619125"/>
          <a:ext cx="847725" cy="8788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7621</xdr:colOff>
      <xdr:row>3</xdr:row>
      <xdr:rowOff>171451</xdr:rowOff>
    </xdr:from>
    <xdr:to>
      <xdr:col>0</xdr:col>
      <xdr:colOff>1019175</xdr:colOff>
      <xdr:row>3</xdr:row>
      <xdr:rowOff>476250</xdr:rowOff>
    </xdr:to>
    <xdr:cxnSp>
      <xdr:nvCxnSpPr>
        <xdr:cNvPr id="3" name="直接连接符 2"/>
        <xdr:cNvCxnSpPr/>
      </xdr:nvCxnSpPr>
      <xdr:spPr>
        <a:xfrm flipH="1" flipV="1">
          <a:off x="7620" y="1164590"/>
          <a:ext cx="1011555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1270</xdr:colOff>
      <xdr:row>2</xdr:row>
      <xdr:rowOff>85725</xdr:rowOff>
    </xdr:from>
    <xdr:to>
      <xdr:col>1</xdr:col>
      <xdr:colOff>28575</xdr:colOff>
      <xdr:row>3</xdr:row>
      <xdr:rowOff>533400</xdr:rowOff>
    </xdr:to>
    <xdr:cxnSp>
      <xdr:nvCxnSpPr>
        <xdr:cNvPr id="2" name="直接连接符 1"/>
        <xdr:cNvCxnSpPr/>
      </xdr:nvCxnSpPr>
      <xdr:spPr>
        <a:xfrm flipH="1" flipV="1">
          <a:off x="1270" y="685800"/>
          <a:ext cx="1056005" cy="704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</xdr:colOff>
      <xdr:row>2</xdr:row>
      <xdr:rowOff>104775</xdr:rowOff>
    </xdr:from>
    <xdr:to>
      <xdr:col>0</xdr:col>
      <xdr:colOff>19050</xdr:colOff>
      <xdr:row>2</xdr:row>
      <xdr:rowOff>133350</xdr:rowOff>
    </xdr:to>
    <xdr:cxnSp>
      <xdr:nvCxnSpPr>
        <xdr:cNvPr id="4" name="直接连接符 3"/>
        <xdr:cNvCxnSpPr/>
      </xdr:nvCxnSpPr>
      <xdr:spPr>
        <a:xfrm flipV="1">
          <a:off x="19050" y="704850"/>
          <a:ext cx="0" cy="285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635</xdr:colOff>
      <xdr:row>3</xdr:row>
      <xdr:rowOff>257175</xdr:rowOff>
    </xdr:from>
    <xdr:to>
      <xdr:col>1</xdr:col>
      <xdr:colOff>47625</xdr:colOff>
      <xdr:row>3</xdr:row>
      <xdr:rowOff>561975</xdr:rowOff>
    </xdr:to>
    <xdr:cxnSp>
      <xdr:nvCxnSpPr>
        <xdr:cNvPr id="5" name="直接连接符 4"/>
        <xdr:cNvCxnSpPr/>
      </xdr:nvCxnSpPr>
      <xdr:spPr>
        <a:xfrm>
          <a:off x="635" y="1114425"/>
          <a:ext cx="1075690" cy="3048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83820</xdr:colOff>
      <xdr:row>2</xdr:row>
      <xdr:rowOff>1</xdr:rowOff>
    </xdr:from>
    <xdr:to>
      <xdr:col>0</xdr:col>
      <xdr:colOff>1000125</xdr:colOff>
      <xdr:row>2</xdr:row>
      <xdr:rowOff>666750</xdr:rowOff>
    </xdr:to>
    <xdr:cxnSp>
      <xdr:nvCxnSpPr>
        <xdr:cNvPr id="2" name="直接连接符 1"/>
        <xdr:cNvCxnSpPr/>
      </xdr:nvCxnSpPr>
      <xdr:spPr>
        <a:xfrm flipH="1" flipV="1">
          <a:off x="83820" y="600075"/>
          <a:ext cx="916305" cy="6667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83820</xdr:colOff>
      <xdr:row>2</xdr:row>
      <xdr:rowOff>0</xdr:rowOff>
    </xdr:from>
    <xdr:to>
      <xdr:col>1</xdr:col>
      <xdr:colOff>0</xdr:colOff>
      <xdr:row>3</xdr:row>
      <xdr:rowOff>5080</xdr:rowOff>
    </xdr:to>
    <xdr:cxnSp>
      <xdr:nvCxnSpPr>
        <xdr:cNvPr id="6" name="直接连接符 1"/>
        <xdr:cNvCxnSpPr/>
      </xdr:nvCxnSpPr>
      <xdr:spPr>
        <a:xfrm flipH="1" flipV="1">
          <a:off x="83820" y="600075"/>
          <a:ext cx="1059180" cy="131000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</xdr:colOff>
      <xdr:row>2</xdr:row>
      <xdr:rowOff>614907</xdr:rowOff>
    </xdr:from>
    <xdr:to>
      <xdr:col>0</xdr:col>
      <xdr:colOff>1073070</xdr:colOff>
      <xdr:row>2</xdr:row>
      <xdr:rowOff>1290095</xdr:rowOff>
    </xdr:to>
    <xdr:cxnSp>
      <xdr:nvCxnSpPr>
        <xdr:cNvPr id="7" name="直接连接符 2"/>
        <xdr:cNvCxnSpPr/>
      </xdr:nvCxnSpPr>
      <xdr:spPr>
        <a:xfrm flipH="1" flipV="1">
          <a:off x="0" y="1214755"/>
          <a:ext cx="1072515" cy="67500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tabSelected="1" zoomScale="67" zoomScaleNormal="67" workbookViewId="0">
      <selection activeCell="J4" sqref="J4"/>
    </sheetView>
  </sheetViews>
  <sheetFormatPr defaultColWidth="9" defaultRowHeight="13.5"/>
  <cols>
    <col min="1" max="1" width="15.125" customWidth="1"/>
    <col min="3" max="3" width="10.75"/>
    <col min="14" max="14" width="12.625" customWidth="1"/>
    <col min="17" max="17" width="14" customWidth="1"/>
  </cols>
  <sheetData>
    <row r="1" ht="20.25" spans="1:13">
      <c r="A1" s="70"/>
      <c r="B1" s="58" t="s">
        <v>0</v>
      </c>
      <c r="C1" s="7"/>
      <c r="D1" s="7"/>
      <c r="E1" s="7" t="s">
        <v>1</v>
      </c>
      <c r="F1" s="7"/>
      <c r="G1" s="7"/>
      <c r="H1" s="7"/>
      <c r="I1" s="7"/>
      <c r="J1" s="7"/>
      <c r="K1" s="7"/>
      <c r="L1" s="7"/>
      <c r="M1" s="7"/>
    </row>
    <row r="2" ht="20.25" spans="1:13">
      <c r="A2" s="71"/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7" t="s">
        <v>8</v>
      </c>
      <c r="I2" s="7"/>
      <c r="J2" s="7"/>
      <c r="K2" s="7"/>
      <c r="L2" s="7"/>
      <c r="M2" s="7"/>
    </row>
    <row r="3" ht="60.75" spans="1:13">
      <c r="A3" s="71"/>
      <c r="B3" s="6"/>
      <c r="C3" s="6"/>
      <c r="D3" s="6"/>
      <c r="E3" s="6"/>
      <c r="F3" s="6"/>
      <c r="G3" s="6"/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</row>
    <row r="4" s="18" customFormat="1" ht="45" customHeight="1" spans="1:13">
      <c r="A4" s="7" t="s">
        <v>15</v>
      </c>
      <c r="B4" s="8">
        <v>13</v>
      </c>
      <c r="C4" s="8">
        <v>78</v>
      </c>
      <c r="D4" s="9">
        <v>16</v>
      </c>
      <c r="E4" s="9">
        <f>F4+G4</f>
        <v>281</v>
      </c>
      <c r="F4" s="8">
        <v>124</v>
      </c>
      <c r="G4" s="72">
        <v>157</v>
      </c>
      <c r="H4" s="73"/>
      <c r="I4" s="8">
        <v>43</v>
      </c>
      <c r="J4" s="8">
        <v>46</v>
      </c>
      <c r="K4" s="8">
        <v>6</v>
      </c>
      <c r="L4" s="8">
        <v>8</v>
      </c>
      <c r="M4" s="8">
        <v>60</v>
      </c>
    </row>
    <row r="5" s="18" customFormat="1" ht="45" customHeight="1" spans="1:13">
      <c r="A5" s="7" t="s">
        <v>16</v>
      </c>
      <c r="B5" s="8"/>
      <c r="C5" s="74">
        <v>130</v>
      </c>
      <c r="D5" s="9">
        <v>25</v>
      </c>
      <c r="E5" s="9">
        <f>F5+G5</f>
        <v>379</v>
      </c>
      <c r="F5" s="8">
        <v>272</v>
      </c>
      <c r="G5" s="72">
        <v>107</v>
      </c>
      <c r="H5" s="73"/>
      <c r="I5" s="8">
        <v>63</v>
      </c>
      <c r="J5" s="8">
        <v>24</v>
      </c>
      <c r="K5" s="8">
        <v>0</v>
      </c>
      <c r="L5" s="8">
        <v>6</v>
      </c>
      <c r="M5" s="8">
        <v>20</v>
      </c>
    </row>
    <row r="6" s="18" customFormat="1" ht="45" customHeight="1" spans="1:13">
      <c r="A6" s="7" t="s">
        <v>17</v>
      </c>
      <c r="B6" s="8"/>
      <c r="C6" s="8">
        <v>159</v>
      </c>
      <c r="D6" s="9"/>
      <c r="E6" s="9">
        <f>F6+G6</f>
        <v>398</v>
      </c>
      <c r="F6" s="8">
        <v>174</v>
      </c>
      <c r="G6" s="72">
        <v>224</v>
      </c>
      <c r="H6" s="73"/>
      <c r="I6" s="8">
        <v>224</v>
      </c>
      <c r="J6" s="8"/>
      <c r="K6" s="8"/>
      <c r="L6" s="8"/>
      <c r="M6" s="8"/>
    </row>
    <row r="7" s="18" customFormat="1" ht="45" customHeight="1" spans="1:13">
      <c r="A7" s="7" t="s">
        <v>18</v>
      </c>
      <c r="B7" s="8">
        <v>5</v>
      </c>
      <c r="C7" s="8">
        <v>198</v>
      </c>
      <c r="D7" s="9">
        <v>42</v>
      </c>
      <c r="E7" s="9">
        <f>F7+G7</f>
        <v>535</v>
      </c>
      <c r="F7" s="8">
        <v>294</v>
      </c>
      <c r="G7" s="72">
        <v>241</v>
      </c>
      <c r="H7" s="73"/>
      <c r="I7" s="8">
        <v>103</v>
      </c>
      <c r="J7" s="8"/>
      <c r="K7" s="8"/>
      <c r="L7" s="8">
        <v>72</v>
      </c>
      <c r="M7" s="8">
        <v>70</v>
      </c>
    </row>
    <row r="8" s="18" customFormat="1" ht="45" customHeight="1" spans="1:13">
      <c r="A8" s="7" t="s">
        <v>19</v>
      </c>
      <c r="B8" s="8"/>
      <c r="C8" s="8">
        <v>251</v>
      </c>
      <c r="D8" s="9">
        <v>37</v>
      </c>
      <c r="E8" s="9">
        <f>F8+G8</f>
        <v>621</v>
      </c>
      <c r="F8" s="8">
        <v>433</v>
      </c>
      <c r="G8" s="72">
        <v>188</v>
      </c>
      <c r="H8" s="73"/>
      <c r="I8" s="8">
        <v>74</v>
      </c>
      <c r="J8" s="8"/>
      <c r="K8" s="8">
        <v>8</v>
      </c>
      <c r="L8" s="8">
        <v>6</v>
      </c>
      <c r="M8" s="8">
        <v>110</v>
      </c>
    </row>
    <row r="9" ht="45" customHeight="1" spans="1:13">
      <c r="A9" s="7"/>
      <c r="B9" s="75"/>
      <c r="C9" s="76"/>
      <c r="D9" s="9"/>
      <c r="E9" s="9"/>
      <c r="F9" s="76"/>
      <c r="G9" s="72"/>
      <c r="H9" s="76"/>
      <c r="I9" s="76"/>
      <c r="J9" s="76"/>
      <c r="K9" s="76"/>
      <c r="L9" s="76"/>
      <c r="M9" s="76"/>
    </row>
    <row r="10" ht="45" customHeight="1" spans="1:13">
      <c r="A10" s="77" t="s">
        <v>20</v>
      </c>
      <c r="B10" s="17">
        <v>18</v>
      </c>
      <c r="C10" s="17">
        <v>816</v>
      </c>
      <c r="D10" s="9">
        <v>120</v>
      </c>
      <c r="E10" s="9">
        <f>F10+G10</f>
        <v>2214</v>
      </c>
      <c r="F10" s="17">
        <v>1297</v>
      </c>
      <c r="G10" s="72">
        <v>917</v>
      </c>
      <c r="H10" s="17"/>
      <c r="I10" s="17">
        <v>507</v>
      </c>
      <c r="J10" s="17">
        <v>70</v>
      </c>
      <c r="K10" s="17">
        <v>14</v>
      </c>
      <c r="L10" s="17">
        <v>92</v>
      </c>
      <c r="M10" s="17">
        <v>260</v>
      </c>
    </row>
  </sheetData>
  <mergeCells count="9">
    <mergeCell ref="B1:D1"/>
    <mergeCell ref="E1:M1"/>
    <mergeCell ref="H2:M2"/>
    <mergeCell ref="B2:B3"/>
    <mergeCell ref="C2:C3"/>
    <mergeCell ref="D2:D3"/>
    <mergeCell ref="E2:E3"/>
    <mergeCell ref="F2:F3"/>
    <mergeCell ref="G2:G3"/>
  </mergeCells>
  <pageMargins left="0.699305555555556" right="0.699305555555556" top="0.75" bottom="0.75" header="0.3" footer="0.3"/>
  <pageSetup paperSize="9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0"/>
  <sheetViews>
    <sheetView workbookViewId="0">
      <selection activeCell="B13" sqref="B13"/>
    </sheetView>
  </sheetViews>
  <sheetFormatPr defaultColWidth="9" defaultRowHeight="13.5"/>
  <cols>
    <col min="1" max="1" width="13.25" customWidth="1"/>
    <col min="2" max="2" width="14.5" customWidth="1"/>
    <col min="3" max="3" width="10.75" customWidth="1"/>
    <col min="4" max="4" width="10.625" customWidth="1"/>
    <col min="5" max="5" width="11.125" customWidth="1"/>
    <col min="8" max="8" width="10.75"/>
    <col min="9" max="9" width="14.125" customWidth="1"/>
    <col min="10" max="10" width="13.25" customWidth="1"/>
    <col min="11" max="11" width="13" customWidth="1"/>
    <col min="12" max="12" width="12.875" customWidth="1"/>
    <col min="13" max="13" width="13.375" customWidth="1"/>
  </cols>
  <sheetData>
    <row r="1" ht="33.75" spans="1:14">
      <c r="A1" s="2" t="s">
        <v>177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10" t="s">
        <v>161</v>
      </c>
      <c r="N2" s="10"/>
    </row>
    <row r="3" ht="60.75" spans="1:14">
      <c r="A3" s="4" t="s">
        <v>178</v>
      </c>
      <c r="B3" s="6" t="s">
        <v>179</v>
      </c>
      <c r="C3" s="6" t="s">
        <v>180</v>
      </c>
      <c r="D3" s="6" t="s">
        <v>181</v>
      </c>
      <c r="E3" s="6" t="s">
        <v>182</v>
      </c>
      <c r="F3" s="6" t="s">
        <v>183</v>
      </c>
      <c r="G3" s="6" t="s">
        <v>184</v>
      </c>
      <c r="H3" s="6" t="s">
        <v>185</v>
      </c>
      <c r="I3" s="6" t="s">
        <v>186</v>
      </c>
      <c r="J3" s="6" t="s">
        <v>187</v>
      </c>
      <c r="K3" s="6" t="s">
        <v>188</v>
      </c>
      <c r="L3" s="19" t="s">
        <v>189</v>
      </c>
      <c r="M3" s="19" t="s">
        <v>190</v>
      </c>
      <c r="N3" s="6" t="s">
        <v>191</v>
      </c>
    </row>
    <row r="4" s="18" customFormat="1" ht="35.1" customHeight="1" spans="1:14">
      <c r="A4" s="7" t="s">
        <v>15</v>
      </c>
      <c r="B4" s="15">
        <f>C4+D4+E4+F4+G4+H4+I4+J4+K4+L4+M4</f>
        <v>1499627.5</v>
      </c>
      <c r="C4" s="9">
        <v>24315</v>
      </c>
      <c r="D4" s="9">
        <v>8451</v>
      </c>
      <c r="E4" s="9">
        <v>17481</v>
      </c>
      <c r="F4" s="9"/>
      <c r="G4" s="9"/>
      <c r="H4" s="9"/>
      <c r="I4" s="9">
        <v>191500</v>
      </c>
      <c r="J4" s="9">
        <v>88000</v>
      </c>
      <c r="K4" s="9">
        <v>287188</v>
      </c>
      <c r="L4" s="9">
        <v>688010</v>
      </c>
      <c r="M4" s="9">
        <v>194682.5</v>
      </c>
      <c r="N4" s="20"/>
    </row>
    <row r="5" s="18" customFormat="1" ht="35.1" customHeight="1" spans="1:14">
      <c r="A5" s="7" t="s">
        <v>16</v>
      </c>
      <c r="B5" s="15">
        <f>C5+D5+E5+F5+G5+H5+I5+J5+K5+L5+M5</f>
        <v>1458323</v>
      </c>
      <c r="C5" s="9">
        <v>16786</v>
      </c>
      <c r="D5" s="9">
        <v>11303</v>
      </c>
      <c r="E5" s="9">
        <v>10169</v>
      </c>
      <c r="F5" s="9"/>
      <c r="G5" s="9"/>
      <c r="H5" s="9"/>
      <c r="I5" s="9">
        <v>102300</v>
      </c>
      <c r="J5" s="9">
        <v>49500</v>
      </c>
      <c r="K5" s="9">
        <v>234240</v>
      </c>
      <c r="L5" s="9">
        <v>752280</v>
      </c>
      <c r="M5" s="9">
        <v>281745</v>
      </c>
      <c r="N5" s="20"/>
    </row>
    <row r="6" s="18" customFormat="1" ht="35.1" customHeight="1" spans="1:14">
      <c r="A6" s="7" t="s">
        <v>17</v>
      </c>
      <c r="B6" s="15">
        <f>C6+D6+E6+F6+G6+H6+I6+J6+K6+L6+M6</f>
        <v>1899083</v>
      </c>
      <c r="C6" s="9">
        <v>81561</v>
      </c>
      <c r="D6" s="9">
        <v>10586</v>
      </c>
      <c r="E6" s="9">
        <v>46391</v>
      </c>
      <c r="F6" s="9"/>
      <c r="G6" s="9"/>
      <c r="H6" s="9"/>
      <c r="I6" s="9">
        <v>289750</v>
      </c>
      <c r="J6" s="9">
        <v>302500</v>
      </c>
      <c r="K6" s="9">
        <v>311040</v>
      </c>
      <c r="L6" s="9">
        <v>553530</v>
      </c>
      <c r="M6" s="9">
        <v>303725</v>
      </c>
      <c r="N6" s="20"/>
    </row>
    <row r="7" s="18" customFormat="1" ht="35.1" customHeight="1" spans="1:14">
      <c r="A7" s="7" t="s">
        <v>18</v>
      </c>
      <c r="B7" s="15">
        <f>C7+D7+E7+F7+G7+H7+I7+J7+K7+L7+M7</f>
        <v>2002814.5</v>
      </c>
      <c r="C7" s="9">
        <v>30904</v>
      </c>
      <c r="D7" s="9">
        <v>39165</v>
      </c>
      <c r="E7" s="9">
        <v>8453</v>
      </c>
      <c r="F7" s="9"/>
      <c r="G7" s="9"/>
      <c r="H7" s="9"/>
      <c r="I7" s="9">
        <v>100500</v>
      </c>
      <c r="J7" s="9">
        <v>120000</v>
      </c>
      <c r="K7" s="9">
        <v>364485</v>
      </c>
      <c r="L7" s="9">
        <v>932030</v>
      </c>
      <c r="M7" s="9">
        <v>407277.5</v>
      </c>
      <c r="N7" s="20"/>
    </row>
    <row r="8" s="18" customFormat="1" ht="35.1" customHeight="1" spans="1:14">
      <c r="A8" s="7" t="s">
        <v>19</v>
      </c>
      <c r="B8" s="15">
        <f>C8+D8+E8+F8+G8+H8+I8+J8+K8+L8+M8</f>
        <v>3141596</v>
      </c>
      <c r="C8" s="9">
        <v>50236</v>
      </c>
      <c r="D8" s="9">
        <v>9961</v>
      </c>
      <c r="E8" s="9">
        <v>10752</v>
      </c>
      <c r="F8" s="9"/>
      <c r="G8" s="9"/>
      <c r="H8" s="9"/>
      <c r="I8" s="9">
        <v>581300</v>
      </c>
      <c r="J8" s="9">
        <v>258472</v>
      </c>
      <c r="K8" s="9">
        <v>478440</v>
      </c>
      <c r="L8" s="9">
        <v>1241850</v>
      </c>
      <c r="M8" s="9">
        <v>510585</v>
      </c>
      <c r="N8" s="20"/>
    </row>
    <row r="9" s="18" customFormat="1" ht="35.1" customHeight="1" spans="1:14">
      <c r="A9" s="7"/>
      <c r="B9" s="15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20"/>
    </row>
    <row r="10" s="18" customFormat="1" ht="35.1" customHeight="1" spans="1:14">
      <c r="A10" s="7" t="s">
        <v>20</v>
      </c>
      <c r="B10" s="15">
        <f>C10+D10+E10+F10+G10+H10+I10+J10+K10+L10+M10</f>
        <v>10001444</v>
      </c>
      <c r="C10" s="9">
        <v>203802</v>
      </c>
      <c r="D10" s="9">
        <v>79466</v>
      </c>
      <c r="E10" s="9">
        <v>93246</v>
      </c>
      <c r="F10" s="9"/>
      <c r="G10" s="9"/>
      <c r="H10" s="9"/>
      <c r="I10" s="9">
        <v>1265350</v>
      </c>
      <c r="J10" s="9">
        <v>818472</v>
      </c>
      <c r="K10" s="9">
        <v>1675393</v>
      </c>
      <c r="L10" s="9">
        <v>4167700</v>
      </c>
      <c r="M10" s="9">
        <v>1698015</v>
      </c>
      <c r="N10" s="20"/>
    </row>
  </sheetData>
  <mergeCells count="2">
    <mergeCell ref="A1:N1"/>
    <mergeCell ref="M2:N2"/>
  </mergeCells>
  <pageMargins left="0.75" right="0.75" top="1" bottom="1" header="0.511805555555556" footer="0.511805555555556"/>
  <pageSetup paperSize="9" scale="80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10"/>
  <sheetViews>
    <sheetView zoomScale="79" zoomScaleNormal="79" workbookViewId="0">
      <selection activeCell="B15" sqref="B15"/>
    </sheetView>
  </sheetViews>
  <sheetFormatPr defaultColWidth="9" defaultRowHeight="13.5"/>
  <cols>
    <col min="1" max="1" width="15" customWidth="1"/>
    <col min="2" max="2" width="16.6" customWidth="1"/>
    <col min="3" max="3" width="14.875" customWidth="1"/>
    <col min="4" max="4" width="14.5" customWidth="1"/>
    <col min="5" max="6" width="10.875" customWidth="1"/>
    <col min="7" max="7" width="9.125" customWidth="1"/>
    <col min="8" max="8" width="11" customWidth="1"/>
    <col min="9" max="9" width="16.125" customWidth="1"/>
    <col min="10" max="10" width="13.125" customWidth="1"/>
    <col min="11" max="15" width="10.625"/>
    <col min="17" max="17" width="10.625" customWidth="1"/>
    <col min="18" max="18" width="11.75" customWidth="1"/>
    <col min="20" max="21" width="12.375" customWidth="1"/>
    <col min="23" max="23" width="14.125" customWidth="1"/>
    <col min="24" max="24" width="10.75" customWidth="1"/>
    <col min="25" max="25" width="12.625" customWidth="1"/>
    <col min="26" max="26" width="14.5" customWidth="1"/>
    <col min="27" max="27" width="20.375" customWidth="1"/>
    <col min="28" max="28" width="15.5" customWidth="1"/>
  </cols>
  <sheetData>
    <row r="1" ht="33.75" spans="1:28">
      <c r="A1" s="2" t="s">
        <v>192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10" t="s">
        <v>161</v>
      </c>
      <c r="AA2" s="10"/>
      <c r="AB2" s="10"/>
    </row>
    <row r="3" s="11" customFormat="1" ht="102.75" customHeight="1" spans="1:28">
      <c r="A3" s="12" t="s">
        <v>193</v>
      </c>
      <c r="B3" s="13" t="s">
        <v>194</v>
      </c>
      <c r="C3" s="14" t="s">
        <v>195</v>
      </c>
      <c r="D3" s="14" t="s">
        <v>196</v>
      </c>
      <c r="E3" s="14" t="s">
        <v>197</v>
      </c>
      <c r="F3" s="14" t="s">
        <v>198</v>
      </c>
      <c r="G3" s="14" t="s">
        <v>199</v>
      </c>
      <c r="H3" s="14" t="s">
        <v>200</v>
      </c>
      <c r="I3" s="14" t="s">
        <v>201</v>
      </c>
      <c r="J3" s="14" t="s">
        <v>202</v>
      </c>
      <c r="K3" s="14" t="s">
        <v>203</v>
      </c>
      <c r="L3" s="14" t="s">
        <v>204</v>
      </c>
      <c r="M3" s="14" t="s">
        <v>205</v>
      </c>
      <c r="N3" s="14" t="s">
        <v>206</v>
      </c>
      <c r="O3" s="14" t="s">
        <v>207</v>
      </c>
      <c r="P3" s="14" t="s">
        <v>208</v>
      </c>
      <c r="Q3" s="14" t="s">
        <v>209</v>
      </c>
      <c r="R3" s="14" t="s">
        <v>198</v>
      </c>
      <c r="S3" s="14" t="s">
        <v>210</v>
      </c>
      <c r="T3" s="14" t="s">
        <v>211</v>
      </c>
      <c r="U3" s="14" t="s">
        <v>212</v>
      </c>
      <c r="V3" s="14" t="s">
        <v>213</v>
      </c>
      <c r="W3" s="14" t="s">
        <v>214</v>
      </c>
      <c r="X3" s="14" t="s">
        <v>215</v>
      </c>
      <c r="Y3" s="14" t="s">
        <v>216</v>
      </c>
      <c r="Z3" s="14" t="s">
        <v>217</v>
      </c>
      <c r="AA3" s="14" t="s">
        <v>218</v>
      </c>
      <c r="AB3" s="14" t="s">
        <v>219</v>
      </c>
    </row>
    <row r="4" s="1" customFormat="1" ht="35.1" customHeight="1" spans="1:28">
      <c r="A4" s="7" t="s">
        <v>15</v>
      </c>
      <c r="B4" s="15">
        <f>C4+I4+O4+T4+U4+W4+表十!J5+表十!K5</f>
        <v>949736</v>
      </c>
      <c r="C4" s="15">
        <f>D4+E4+F4+G4+H4</f>
        <v>116685</v>
      </c>
      <c r="D4" s="9">
        <v>22000</v>
      </c>
      <c r="E4" s="9">
        <v>50700</v>
      </c>
      <c r="F4" s="9">
        <v>19490</v>
      </c>
      <c r="G4" s="9">
        <v>3995</v>
      </c>
      <c r="H4" s="9">
        <v>20500</v>
      </c>
      <c r="I4" s="8">
        <f>J4+K4+L4+M4+N4</f>
        <v>165810</v>
      </c>
      <c r="J4" s="9">
        <v>90150</v>
      </c>
      <c r="K4" s="9">
        <v>7560</v>
      </c>
      <c r="L4" s="9">
        <v>29500</v>
      </c>
      <c r="M4" s="9">
        <v>18500</v>
      </c>
      <c r="N4" s="9">
        <v>20100</v>
      </c>
      <c r="O4" s="8">
        <f>P4+Q4+R4+S4</f>
        <v>0</v>
      </c>
      <c r="P4" s="8"/>
      <c r="Q4" s="8">
        <v>0</v>
      </c>
      <c r="R4" s="8"/>
      <c r="S4" s="8"/>
      <c r="T4" s="9">
        <v>119010</v>
      </c>
      <c r="U4" s="9">
        <v>389100</v>
      </c>
      <c r="V4" s="8"/>
      <c r="W4" s="8">
        <f>X4+Y4+Z4</f>
        <v>31900</v>
      </c>
      <c r="X4" s="16"/>
      <c r="Y4" s="16">
        <v>31900</v>
      </c>
      <c r="Z4" s="8"/>
      <c r="AA4" s="8">
        <f>' 表五'!F6-' 表九'!B4</f>
        <v>13712070.8</v>
      </c>
      <c r="AB4" s="8">
        <f>AA4/' 表一'!S6</f>
        <v>27045.5045364892</v>
      </c>
    </row>
    <row r="5" s="1" customFormat="1" ht="35.1" customHeight="1" spans="1:28">
      <c r="A5" s="7" t="s">
        <v>16</v>
      </c>
      <c r="B5" s="15">
        <f>C5+I5+O5+T5+U5+W5+表十!J6+表十!K6</f>
        <v>1535697</v>
      </c>
      <c r="C5" s="15">
        <f>D5+E5+F5+G5+H5</f>
        <v>200023</v>
      </c>
      <c r="D5" s="9">
        <v>39950</v>
      </c>
      <c r="E5" s="9">
        <v>59899</v>
      </c>
      <c r="F5" s="9">
        <v>29840</v>
      </c>
      <c r="G5" s="9">
        <v>19820</v>
      </c>
      <c r="H5" s="9">
        <v>50514</v>
      </c>
      <c r="I5" s="8">
        <f>J5+K5+L5+M5+N5</f>
        <v>212424</v>
      </c>
      <c r="J5" s="9">
        <v>89815</v>
      </c>
      <c r="K5" s="9">
        <v>8009</v>
      </c>
      <c r="L5" s="9">
        <v>58600</v>
      </c>
      <c r="M5" s="9">
        <v>28365</v>
      </c>
      <c r="N5" s="9">
        <v>27635</v>
      </c>
      <c r="O5" s="8">
        <f>P5+Q5+R5+S5</f>
        <v>740</v>
      </c>
      <c r="P5" s="8">
        <v>0</v>
      </c>
      <c r="Q5" s="8">
        <v>0</v>
      </c>
      <c r="R5" s="8">
        <v>740</v>
      </c>
      <c r="S5" s="8">
        <v>0</v>
      </c>
      <c r="T5" s="9">
        <v>255900</v>
      </c>
      <c r="U5" s="9">
        <v>379190</v>
      </c>
      <c r="V5" s="8"/>
      <c r="W5" s="8">
        <f>X5+Y5+Z5</f>
        <v>392900</v>
      </c>
      <c r="X5" s="17">
        <v>287500</v>
      </c>
      <c r="Y5" s="17">
        <v>105400</v>
      </c>
      <c r="Z5" s="8"/>
      <c r="AA5" s="8">
        <f>' 表五'!F7-' 表九'!B5</f>
        <v>10604388</v>
      </c>
      <c r="AB5" s="8">
        <f>AA5/' 表一'!S7</f>
        <v>16492.0497667185</v>
      </c>
    </row>
    <row r="6" s="1" customFormat="1" ht="35.1" customHeight="1" spans="1:28">
      <c r="A6" s="7" t="s">
        <v>17</v>
      </c>
      <c r="B6" s="15">
        <f>C6+I6+O6+T6+U6+W6+表十!J7+表十!K7</f>
        <v>1165955</v>
      </c>
      <c r="C6" s="15">
        <f>D6+E6+F6+G6+H6</f>
        <v>221450</v>
      </c>
      <c r="D6" s="9">
        <v>33460</v>
      </c>
      <c r="E6" s="9">
        <v>68130</v>
      </c>
      <c r="F6" s="9">
        <v>51080</v>
      </c>
      <c r="G6" s="9">
        <v>30095</v>
      </c>
      <c r="H6" s="9">
        <v>38685</v>
      </c>
      <c r="I6" s="8">
        <f>J6+K6+L6+M6+N6</f>
        <v>235605</v>
      </c>
      <c r="J6" s="9">
        <v>166500</v>
      </c>
      <c r="K6" s="9">
        <v>9075</v>
      </c>
      <c r="L6" s="9">
        <v>37750</v>
      </c>
      <c r="M6" s="9">
        <v>20130</v>
      </c>
      <c r="N6" s="9">
        <v>2150</v>
      </c>
      <c r="O6" s="8">
        <f>P6+Q6+R6+S6</f>
        <v>0</v>
      </c>
      <c r="P6" s="8"/>
      <c r="Q6" s="8"/>
      <c r="R6" s="8"/>
      <c r="S6" s="8"/>
      <c r="T6" s="9">
        <v>203000</v>
      </c>
      <c r="U6" s="9">
        <v>349600</v>
      </c>
      <c r="V6" s="8"/>
      <c r="W6" s="8">
        <f>X6+Y6+Z6</f>
        <v>27900</v>
      </c>
      <c r="X6" s="17"/>
      <c r="Y6" s="17">
        <v>27900</v>
      </c>
      <c r="Z6" s="8"/>
      <c r="AA6" s="8">
        <f>' 表五'!F8-' 表九'!B6</f>
        <v>10857764.9</v>
      </c>
      <c r="AB6" s="8">
        <f>AA6/' 表一'!S8</f>
        <v>16729.9921417565</v>
      </c>
    </row>
    <row r="7" s="1" customFormat="1" ht="35.1" customHeight="1" spans="1:28">
      <c r="A7" s="7" t="s">
        <v>18</v>
      </c>
      <c r="B7" s="15">
        <f>C7+I7+O7+T7+U7+W7+表十!J8+表十!K8</f>
        <v>1670540</v>
      </c>
      <c r="C7" s="15">
        <f>D7+E7+F7+G7+H7</f>
        <v>229923</v>
      </c>
      <c r="D7" s="9">
        <v>36000</v>
      </c>
      <c r="E7" s="9">
        <v>152670</v>
      </c>
      <c r="F7" s="9">
        <v>28390</v>
      </c>
      <c r="G7" s="9">
        <v>6013</v>
      </c>
      <c r="H7" s="9">
        <v>6850</v>
      </c>
      <c r="I7" s="8">
        <f>J7+K7+L7+M7+N7</f>
        <v>448841</v>
      </c>
      <c r="J7" s="9">
        <v>269185</v>
      </c>
      <c r="K7" s="9">
        <v>58096</v>
      </c>
      <c r="L7" s="9">
        <v>45560</v>
      </c>
      <c r="M7" s="9">
        <v>47400</v>
      </c>
      <c r="N7" s="9">
        <v>28600</v>
      </c>
      <c r="O7" s="8">
        <f>P7+Q7+R7+S7</f>
        <v>38766</v>
      </c>
      <c r="P7" s="8"/>
      <c r="Q7" s="8">
        <v>10250</v>
      </c>
      <c r="R7" s="8">
        <v>28516</v>
      </c>
      <c r="S7" s="8"/>
      <c r="T7" s="9">
        <v>169600</v>
      </c>
      <c r="U7" s="9">
        <v>391510</v>
      </c>
      <c r="V7" s="8"/>
      <c r="W7" s="8">
        <f>X7+Y7+Z7</f>
        <v>156700</v>
      </c>
      <c r="X7" s="17"/>
      <c r="Y7" s="17">
        <v>156700</v>
      </c>
      <c r="Z7" s="8"/>
      <c r="AA7" s="8">
        <f>' 表五'!F9-' 表九'!B7</f>
        <v>18053723.7</v>
      </c>
      <c r="AB7" s="8">
        <f>AA7/' 表一'!S9</f>
        <v>20469.0744897959</v>
      </c>
    </row>
    <row r="8" s="1" customFormat="1" ht="35.1" customHeight="1" spans="1:28">
      <c r="A8" s="7" t="s">
        <v>19</v>
      </c>
      <c r="B8" s="15">
        <f>C8+I8+O8+T8+U8+W8+表十!J9+表十!K9</f>
        <v>3194649</v>
      </c>
      <c r="C8" s="15">
        <f>D8+E8+F8+G8+H8</f>
        <v>352395</v>
      </c>
      <c r="D8" s="9">
        <v>82100</v>
      </c>
      <c r="E8" s="9">
        <v>159140</v>
      </c>
      <c r="F8" s="9">
        <v>29899</v>
      </c>
      <c r="G8" s="9">
        <v>40016</v>
      </c>
      <c r="H8" s="9">
        <v>41240</v>
      </c>
      <c r="I8" s="8">
        <f>J8+K8+L8+M8+N8</f>
        <v>554454</v>
      </c>
      <c r="J8" s="9">
        <v>295864</v>
      </c>
      <c r="K8" s="9">
        <v>69752</v>
      </c>
      <c r="L8" s="9">
        <v>80750</v>
      </c>
      <c r="M8" s="9">
        <v>48825</v>
      </c>
      <c r="N8" s="9">
        <v>59263</v>
      </c>
      <c r="O8" s="8">
        <f>P8+Q8+R8+S8</f>
        <v>0</v>
      </c>
      <c r="P8" s="8"/>
      <c r="Q8" s="8"/>
      <c r="R8" s="8"/>
      <c r="S8" s="8"/>
      <c r="T8" s="9">
        <v>179100</v>
      </c>
      <c r="U8" s="9">
        <v>518600</v>
      </c>
      <c r="V8" s="8"/>
      <c r="W8" s="8">
        <f>X8+Y8+Z8</f>
        <v>1452300</v>
      </c>
      <c r="X8" s="17">
        <v>500500</v>
      </c>
      <c r="Y8" s="17">
        <v>951800</v>
      </c>
      <c r="Z8" s="8"/>
      <c r="AA8" s="8">
        <f>' 表五'!F10-' 表九'!B8</f>
        <v>17235573.2</v>
      </c>
      <c r="AB8" s="8">
        <f>AA8/' 表一'!S10</f>
        <v>14871.0726488352</v>
      </c>
    </row>
    <row r="9" s="1" customFormat="1" ht="35.1" customHeight="1" spans="1:28">
      <c r="A9" s="7"/>
      <c r="B9" s="15"/>
      <c r="C9" s="15"/>
      <c r="D9" s="9"/>
      <c r="E9" s="9"/>
      <c r="F9" s="9"/>
      <c r="G9" s="9"/>
      <c r="H9" s="9"/>
      <c r="I9" s="8"/>
      <c r="J9" s="9"/>
      <c r="K9" s="9"/>
      <c r="L9" s="9"/>
      <c r="M9" s="9"/>
      <c r="N9" s="9"/>
      <c r="O9" s="8"/>
      <c r="P9" s="8"/>
      <c r="Q9" s="8"/>
      <c r="R9" s="8"/>
      <c r="S9" s="8"/>
      <c r="T9" s="9"/>
      <c r="U9" s="9"/>
      <c r="V9" s="8"/>
      <c r="W9" s="8"/>
      <c r="X9" s="17"/>
      <c r="Y9" s="17"/>
      <c r="Z9" s="8"/>
      <c r="AA9" s="8"/>
      <c r="AB9" s="8"/>
    </row>
    <row r="10" s="1" customFormat="1" ht="35.1" customHeight="1" spans="1:28">
      <c r="A10" s="7" t="s">
        <v>20</v>
      </c>
      <c r="B10" s="15">
        <f>C10+I10+O10+T10+U10+W10+表十!J11+表十!K11</f>
        <v>8516977</v>
      </c>
      <c r="C10" s="15">
        <f>D10+E10+F10+G10+H10</f>
        <v>1120476</v>
      </c>
      <c r="D10" s="9">
        <v>213510</v>
      </c>
      <c r="E10" s="9">
        <v>490539</v>
      </c>
      <c r="F10" s="9">
        <v>158699</v>
      </c>
      <c r="G10" s="9">
        <v>99939</v>
      </c>
      <c r="H10" s="9">
        <v>157789</v>
      </c>
      <c r="I10" s="8">
        <f>J10+K10+L10+M10+N10</f>
        <v>1617534</v>
      </c>
      <c r="J10" s="9">
        <v>911914</v>
      </c>
      <c r="K10" s="9">
        <v>152492</v>
      </c>
      <c r="L10" s="9">
        <v>252160</v>
      </c>
      <c r="M10" s="9">
        <v>163220</v>
      </c>
      <c r="N10" s="9">
        <v>137748</v>
      </c>
      <c r="O10" s="8">
        <f>P10+Q10+R10+S10</f>
        <v>39506</v>
      </c>
      <c r="P10" s="8"/>
      <c r="Q10" s="8">
        <v>10250</v>
      </c>
      <c r="R10" s="8">
        <v>29256</v>
      </c>
      <c r="S10" s="8"/>
      <c r="T10" s="9">
        <v>926610</v>
      </c>
      <c r="U10" s="9">
        <v>2028000</v>
      </c>
      <c r="V10" s="8"/>
      <c r="W10" s="8">
        <f>X10+Y10+Z10</f>
        <v>2061700</v>
      </c>
      <c r="X10" s="17">
        <v>788000</v>
      </c>
      <c r="Y10" s="17">
        <v>1273700</v>
      </c>
      <c r="Z10" s="8"/>
      <c r="AA10" s="8">
        <f>' 表五'!F12-' 表九'!B10</f>
        <v>70679880.6</v>
      </c>
      <c r="AB10" s="8">
        <f>AA10/' 表一'!S12</f>
        <v>18406.21890625</v>
      </c>
    </row>
  </sheetData>
  <mergeCells count="2">
    <mergeCell ref="A1:AB1"/>
    <mergeCell ref="Z2:AB2"/>
  </mergeCells>
  <pageMargins left="0.118055555555556" right="0.156944444444444" top="1" bottom="1" header="0.511805555555556" footer="0.511805555555556"/>
  <pageSetup paperSize="9" scale="42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1"/>
  <sheetViews>
    <sheetView zoomScale="70" zoomScaleNormal="70" topLeftCell="C1" workbookViewId="0">
      <selection activeCell="O42" sqref="O42"/>
    </sheetView>
  </sheetViews>
  <sheetFormatPr defaultColWidth="9" defaultRowHeight="13.5"/>
  <cols>
    <col min="1" max="1" width="14.625" customWidth="1"/>
    <col min="10" max="10" width="11.5" customWidth="1"/>
    <col min="11" max="11" width="12.5" customWidth="1"/>
    <col min="12" max="12" width="10.75"/>
    <col min="13" max="13" width="17.375" customWidth="1"/>
    <col min="14" max="14" width="11.875" customWidth="1"/>
    <col min="15" max="15" width="16.125" customWidth="1"/>
    <col min="16" max="16" width="13.75" customWidth="1"/>
    <col min="17" max="17" width="14.875" customWidth="1"/>
    <col min="18" max="18" width="12.875" customWidth="1"/>
    <col min="19" max="19" width="11.25" customWidth="1"/>
    <col min="20" max="20" width="15.75" customWidth="1"/>
    <col min="21" max="21" width="14.25" customWidth="1"/>
    <col min="22" max="22" width="11.5" customWidth="1"/>
    <col min="26" max="26" width="11.5" customWidth="1"/>
  </cols>
  <sheetData>
    <row r="1" ht="25.5" customHeight="1" spans="1:26">
      <c r="A1" s="2" t="s">
        <v>220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1.75" customHeight="1" spans="1:26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10" t="s">
        <v>221</v>
      </c>
      <c r="X2" s="10"/>
      <c r="Y2" s="10"/>
      <c r="Z2" s="10"/>
    </row>
    <row r="3" ht="51.75" customHeight="1" spans="1:26">
      <c r="A3" s="4" t="s">
        <v>222</v>
      </c>
      <c r="B3" s="5" t="s">
        <v>223</v>
      </c>
      <c r="C3" s="5" t="s">
        <v>224</v>
      </c>
      <c r="D3" s="5" t="s">
        <v>225</v>
      </c>
      <c r="E3" s="5" t="s">
        <v>226</v>
      </c>
      <c r="F3" s="5" t="s">
        <v>227</v>
      </c>
      <c r="G3" s="5" t="s">
        <v>228</v>
      </c>
      <c r="H3" s="5" t="s">
        <v>229</v>
      </c>
      <c r="I3" s="5" t="s">
        <v>230</v>
      </c>
      <c r="J3" s="5" t="s">
        <v>231</v>
      </c>
      <c r="K3" s="5" t="s">
        <v>232</v>
      </c>
      <c r="L3" s="5" t="s">
        <v>233</v>
      </c>
      <c r="M3" s="5" t="s">
        <v>234</v>
      </c>
      <c r="N3" s="5"/>
      <c r="O3" s="5" t="s">
        <v>235</v>
      </c>
      <c r="P3" s="5"/>
      <c r="Q3" s="5" t="s">
        <v>236</v>
      </c>
      <c r="R3" s="5" t="s">
        <v>237</v>
      </c>
      <c r="S3" s="5" t="s">
        <v>238</v>
      </c>
      <c r="T3" s="5" t="s">
        <v>239</v>
      </c>
      <c r="U3" s="5"/>
      <c r="V3" s="5" t="s">
        <v>240</v>
      </c>
      <c r="W3" s="5" t="s">
        <v>241</v>
      </c>
      <c r="X3" s="5" t="s">
        <v>242</v>
      </c>
      <c r="Y3" s="5" t="s">
        <v>243</v>
      </c>
      <c r="Z3" s="5" t="s">
        <v>244</v>
      </c>
    </row>
    <row r="4" ht="63" customHeight="1" spans="1:26">
      <c r="A4" s="4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 t="s">
        <v>20</v>
      </c>
      <c r="N4" s="6" t="s">
        <v>219</v>
      </c>
      <c r="O4" s="6" t="s">
        <v>20</v>
      </c>
      <c r="P4" s="6" t="s">
        <v>219</v>
      </c>
      <c r="Q4" s="5"/>
      <c r="R4" s="5"/>
      <c r="S4" s="5"/>
      <c r="T4" s="6" t="s">
        <v>245</v>
      </c>
      <c r="U4" s="6" t="s">
        <v>219</v>
      </c>
      <c r="V4" s="5"/>
      <c r="W4" s="5"/>
      <c r="X4" s="5"/>
      <c r="Y4" s="5"/>
      <c r="Z4" s="5"/>
    </row>
    <row r="5" s="1" customFormat="1" ht="35.1" customHeight="1" spans="1:26">
      <c r="A5" s="7" t="s">
        <v>15</v>
      </c>
      <c r="B5" s="8"/>
      <c r="C5" s="8"/>
      <c r="D5" s="8"/>
      <c r="E5" s="8"/>
      <c r="F5" s="8"/>
      <c r="G5" s="8"/>
      <c r="H5" s="8"/>
      <c r="I5" s="8"/>
      <c r="J5" s="9">
        <v>97850</v>
      </c>
      <c r="K5" s="9">
        <v>29381</v>
      </c>
      <c r="L5" s="8"/>
      <c r="M5" s="8">
        <f>' 表五'!F6</f>
        <v>14661806.8</v>
      </c>
      <c r="N5" s="8">
        <f>M5/' 表一'!S6</f>
        <v>28918.7510848126</v>
      </c>
      <c r="O5" s="8">
        <f>' 表二'!K6</f>
        <v>533254</v>
      </c>
      <c r="P5" s="8">
        <f>O5/' 表一'!S6</f>
        <v>1051.78303747535</v>
      </c>
      <c r="Q5" s="8">
        <f>R5+S5</f>
        <v>7000</v>
      </c>
      <c r="R5" s="8">
        <v>7000</v>
      </c>
      <c r="S5" s="8"/>
      <c r="T5" s="8">
        <f>O5-Q5</f>
        <v>526254</v>
      </c>
      <c r="U5" s="8">
        <f>T5/' 表一'!S6</f>
        <v>1037.97633136095</v>
      </c>
      <c r="V5" s="8"/>
      <c r="W5" s="8">
        <v>4000</v>
      </c>
      <c r="X5" s="8">
        <v>4000</v>
      </c>
      <c r="Y5" s="8"/>
      <c r="Z5" s="8"/>
    </row>
    <row r="6" s="1" customFormat="1" ht="35.1" customHeight="1" spans="1:26">
      <c r="A6" s="7" t="s">
        <v>16</v>
      </c>
      <c r="B6" s="8"/>
      <c r="C6" s="8"/>
      <c r="D6" s="8"/>
      <c r="E6" s="8"/>
      <c r="F6" s="8"/>
      <c r="G6" s="8"/>
      <c r="H6" s="8"/>
      <c r="I6" s="8"/>
      <c r="J6" s="9">
        <v>78520</v>
      </c>
      <c r="K6" s="9">
        <v>16000</v>
      </c>
      <c r="L6" s="8"/>
      <c r="M6" s="8">
        <f>' 表五'!F7</f>
        <v>12140085</v>
      </c>
      <c r="N6" s="8">
        <f>M6/' 表一'!S7</f>
        <v>18880.3810264386</v>
      </c>
      <c r="O6" s="8">
        <f>' 表二'!K7</f>
        <v>193902</v>
      </c>
      <c r="P6" s="8">
        <f>O6/' 表一'!S7</f>
        <v>301.55832037325</v>
      </c>
      <c r="Q6" s="8">
        <f t="shared" ref="Q6:Q11" si="0">R6+S6</f>
        <v>40000</v>
      </c>
      <c r="R6" s="8">
        <v>28500</v>
      </c>
      <c r="S6" s="8">
        <v>11500</v>
      </c>
      <c r="T6" s="8">
        <f>O6-Q6</f>
        <v>153902</v>
      </c>
      <c r="U6" s="8">
        <f>T6/' 表一'!S7</f>
        <v>239.349922239502</v>
      </c>
      <c r="V6" s="8"/>
      <c r="W6" s="8"/>
      <c r="X6" s="8"/>
      <c r="Y6" s="8"/>
      <c r="Z6" s="8"/>
    </row>
    <row r="7" s="1" customFormat="1" ht="35.1" customHeight="1" spans="1:26">
      <c r="A7" s="7" t="s">
        <v>17</v>
      </c>
      <c r="B7" s="8"/>
      <c r="C7" s="8"/>
      <c r="D7" s="8"/>
      <c r="E7" s="8"/>
      <c r="F7" s="8"/>
      <c r="G7" s="8"/>
      <c r="H7" s="8"/>
      <c r="I7" s="8"/>
      <c r="J7" s="9">
        <v>88600</v>
      </c>
      <c r="K7" s="9">
        <v>39800</v>
      </c>
      <c r="L7" s="8"/>
      <c r="M7" s="8">
        <f>' 表五'!F8</f>
        <v>12023719.9</v>
      </c>
      <c r="N7" s="8">
        <f>M7/' 表一'!S8</f>
        <v>18526.5329738059</v>
      </c>
      <c r="O7" s="8">
        <f>' 表二'!K8</f>
        <v>319453</v>
      </c>
      <c r="P7" s="8">
        <f>O7/' 表一'!S8</f>
        <v>492.223420647149</v>
      </c>
      <c r="Q7" s="8">
        <f t="shared" si="0"/>
        <v>0</v>
      </c>
      <c r="R7" s="8"/>
      <c r="S7" s="8"/>
      <c r="T7" s="8">
        <f>O7-Q7</f>
        <v>319453</v>
      </c>
      <c r="U7" s="8">
        <f>T7/' 表一'!S8</f>
        <v>492.223420647149</v>
      </c>
      <c r="V7" s="8"/>
      <c r="W7" s="8"/>
      <c r="X7" s="8"/>
      <c r="Y7" s="8"/>
      <c r="Z7" s="8"/>
    </row>
    <row r="8" s="1" customFormat="1" ht="35.1" customHeight="1" spans="1:26">
      <c r="A8" s="7" t="s">
        <v>18</v>
      </c>
      <c r="B8" s="8"/>
      <c r="C8" s="8"/>
      <c r="D8" s="8"/>
      <c r="E8" s="8"/>
      <c r="F8" s="8"/>
      <c r="G8" s="8"/>
      <c r="H8" s="8"/>
      <c r="I8" s="8"/>
      <c r="J8" s="9">
        <v>195100</v>
      </c>
      <c r="K8" s="9">
        <v>40100</v>
      </c>
      <c r="L8" s="8"/>
      <c r="M8" s="8">
        <f>' 表五'!F9</f>
        <v>19724263.7</v>
      </c>
      <c r="N8" s="8">
        <f>M8/' 表一'!S9</f>
        <v>22363.1107709751</v>
      </c>
      <c r="O8" s="8">
        <f>' 表二'!K9</f>
        <v>536631</v>
      </c>
      <c r="P8" s="8">
        <f>O8/' 表一'!S9</f>
        <v>608.425170068027</v>
      </c>
      <c r="Q8" s="8">
        <f t="shared" si="0"/>
        <v>0</v>
      </c>
      <c r="R8" s="8"/>
      <c r="S8" s="8"/>
      <c r="T8" s="8">
        <f>O8-Q8</f>
        <v>536631</v>
      </c>
      <c r="U8" s="8">
        <f>T8/' 表一'!S9</f>
        <v>608.425170068027</v>
      </c>
      <c r="V8" s="8"/>
      <c r="W8" s="8"/>
      <c r="X8" s="8"/>
      <c r="Y8" s="8"/>
      <c r="Z8" s="8"/>
    </row>
    <row r="9" s="1" customFormat="1" ht="35.1" customHeight="1" spans="1:26">
      <c r="A9" s="7" t="s">
        <v>19</v>
      </c>
      <c r="B9" s="8"/>
      <c r="C9" s="8"/>
      <c r="D9" s="8"/>
      <c r="E9" s="8"/>
      <c r="F9" s="8"/>
      <c r="G9" s="8"/>
      <c r="H9" s="8"/>
      <c r="I9" s="8"/>
      <c r="J9" s="9">
        <v>69800</v>
      </c>
      <c r="K9" s="9">
        <v>68000</v>
      </c>
      <c r="L9" s="8"/>
      <c r="M9" s="8">
        <f>' 表五'!F10</f>
        <v>20430222.2</v>
      </c>
      <c r="N9" s="8">
        <f>M9/' 表一'!S10</f>
        <v>17627.4566005177</v>
      </c>
      <c r="O9" s="8">
        <f>' 表二'!K10</f>
        <v>710856</v>
      </c>
      <c r="P9" s="8">
        <f>O9/' 表一'!S10</f>
        <v>613.335634167386</v>
      </c>
      <c r="Q9" s="8">
        <f t="shared" si="0"/>
        <v>0</v>
      </c>
      <c r="R9" s="8"/>
      <c r="S9" s="8"/>
      <c r="T9" s="8">
        <f>O9-Q9</f>
        <v>710856</v>
      </c>
      <c r="U9" s="8">
        <f>T9/' 表一'!S10</f>
        <v>613.335634167386</v>
      </c>
      <c r="V9" s="8"/>
      <c r="W9" s="8"/>
      <c r="X9" s="8"/>
      <c r="Y9" s="8"/>
      <c r="Z9" s="8"/>
    </row>
    <row r="10" s="1" customFormat="1" ht="35.1" customHeight="1" spans="1:26">
      <c r="A10" s="7"/>
      <c r="B10" s="8"/>
      <c r="C10" s="8"/>
      <c r="D10" s="8"/>
      <c r="E10" s="8"/>
      <c r="F10" s="8"/>
      <c r="G10" s="8"/>
      <c r="H10" s="8"/>
      <c r="I10" s="8"/>
      <c r="J10" s="9"/>
      <c r="K10" s="9"/>
      <c r="L10" s="8"/>
      <c r="M10" s="8"/>
      <c r="N10" s="8"/>
      <c r="O10" s="8"/>
      <c r="P10" s="8"/>
      <c r="Q10" s="8">
        <f t="shared" si="0"/>
        <v>0</v>
      </c>
      <c r="R10" s="8"/>
      <c r="S10" s="8"/>
      <c r="T10" s="8"/>
      <c r="U10" s="8"/>
      <c r="V10" s="8"/>
      <c r="W10" s="8"/>
      <c r="X10" s="8"/>
      <c r="Y10" s="8"/>
      <c r="Z10" s="8"/>
    </row>
    <row r="11" s="1" customFormat="1" ht="35.1" customHeight="1" spans="1:26">
      <c r="A11" s="7" t="s">
        <v>20</v>
      </c>
      <c r="B11" s="8"/>
      <c r="C11" s="8"/>
      <c r="D11" s="8"/>
      <c r="E11" s="8"/>
      <c r="F11" s="8"/>
      <c r="G11" s="8"/>
      <c r="H11" s="8"/>
      <c r="I11" s="8"/>
      <c r="J11" s="9">
        <v>529870</v>
      </c>
      <c r="K11" s="9">
        <v>193281</v>
      </c>
      <c r="L11" s="8"/>
      <c r="M11" s="8">
        <f>' 表五'!F12</f>
        <v>79196857.6</v>
      </c>
      <c r="N11" s="8">
        <f>M11/' 表一'!S12</f>
        <v>20624.1816666667</v>
      </c>
      <c r="O11" s="8">
        <f>' 表二'!K12</f>
        <v>2294096</v>
      </c>
      <c r="P11" s="8">
        <f>O11/' 表一'!S12</f>
        <v>597.420833333333</v>
      </c>
      <c r="Q11" s="8">
        <f t="shared" si="0"/>
        <v>47000</v>
      </c>
      <c r="R11" s="8">
        <v>35500</v>
      </c>
      <c r="S11" s="8">
        <v>11500</v>
      </c>
      <c r="T11" s="8">
        <f>O11-Q11</f>
        <v>2247096</v>
      </c>
      <c r="U11" s="8">
        <f>T11/' 表一'!S12</f>
        <v>585.18125</v>
      </c>
      <c r="V11" s="8"/>
      <c r="W11" s="8"/>
      <c r="X11" s="8"/>
      <c r="Y11" s="8"/>
      <c r="Z11" s="8"/>
    </row>
  </sheetData>
  <mergeCells count="25">
    <mergeCell ref="A1:Z1"/>
    <mergeCell ref="W2:Z2"/>
    <mergeCell ref="M3:N3"/>
    <mergeCell ref="O3:P3"/>
    <mergeCell ref="T3:U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Q3:Q4"/>
    <mergeCell ref="R3:R4"/>
    <mergeCell ref="S3:S4"/>
    <mergeCell ref="V3:V4"/>
    <mergeCell ref="W3:W4"/>
    <mergeCell ref="X3:X4"/>
    <mergeCell ref="Y3:Y4"/>
    <mergeCell ref="Z3:Z4"/>
  </mergeCells>
  <pageMargins left="0.275" right="0.196527777777778" top="1" bottom="1" header="0.511805555555556" footer="0.511805555555556"/>
  <pageSetup paperSize="9" scale="48" fitToHeight="0" orientation="landscape"/>
  <headerFooter/>
  <ignoredErrors>
    <ignoredError sqref="O5:O9 O11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2"/>
  <sheetViews>
    <sheetView workbookViewId="0">
      <selection activeCell="C6" sqref="C6"/>
    </sheetView>
  </sheetViews>
  <sheetFormatPr defaultColWidth="9" defaultRowHeight="13.5"/>
  <cols>
    <col min="1" max="1" width="13.5" customWidth="1"/>
    <col min="2" max="3" width="10.625"/>
    <col min="4" max="4" width="7.375" customWidth="1"/>
    <col min="5" max="6" width="6.875" customWidth="1"/>
    <col min="7" max="7" width="13.25" customWidth="1"/>
    <col min="8" max="8" width="6.5" customWidth="1"/>
    <col min="9" max="9" width="12.25"/>
    <col min="10" max="10" width="10.25" customWidth="1"/>
    <col min="11" max="11" width="19.125" customWidth="1"/>
    <col min="12" max="12" width="14.25" customWidth="1"/>
    <col min="13" max="13" width="15.25" customWidth="1"/>
    <col min="14" max="14" width="9.875" customWidth="1"/>
  </cols>
  <sheetData>
    <row r="1" ht="33.75" spans="1:18">
      <c r="A1" s="60" t="s">
        <v>21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</row>
    <row r="2" spans="1:18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22.5" spans="1:18">
      <c r="A3" s="61" t="s">
        <v>22</v>
      </c>
      <c r="B3" s="61"/>
      <c r="C3" s="61"/>
      <c r="D3" s="62"/>
      <c r="E3" s="62"/>
      <c r="F3" s="62"/>
      <c r="G3" s="62"/>
      <c r="H3" s="63" t="s">
        <v>23</v>
      </c>
      <c r="I3" s="63"/>
      <c r="J3" s="63"/>
      <c r="K3" s="63"/>
      <c r="L3" s="62"/>
      <c r="M3" s="63" t="s">
        <v>24</v>
      </c>
      <c r="N3" s="63"/>
      <c r="O3" s="63"/>
      <c r="P3" s="63"/>
      <c r="Q3" s="63"/>
      <c r="R3" s="63"/>
    </row>
    <row r="4" ht="22.5" spans="1:18">
      <c r="A4" s="64" t="s">
        <v>25</v>
      </c>
      <c r="B4" s="65" t="s">
        <v>26</v>
      </c>
      <c r="C4" s="9" t="s">
        <v>27</v>
      </c>
      <c r="D4" s="9"/>
      <c r="E4" s="9"/>
      <c r="F4" s="9"/>
      <c r="G4" s="9"/>
      <c r="H4" s="9"/>
      <c r="I4" s="9"/>
      <c r="J4" s="9"/>
      <c r="K4" s="9"/>
      <c r="L4" s="9"/>
      <c r="M4" s="9"/>
      <c r="N4" s="9" t="s">
        <v>28</v>
      </c>
      <c r="O4" s="9"/>
      <c r="P4" s="9"/>
      <c r="Q4" s="9"/>
      <c r="R4" s="9"/>
    </row>
    <row r="5" ht="112.5" spans="1:18">
      <c r="A5" s="66"/>
      <c r="B5" s="67"/>
      <c r="C5" s="67" t="s">
        <v>29</v>
      </c>
      <c r="D5" s="67" t="s">
        <v>30</v>
      </c>
      <c r="E5" s="67" t="s">
        <v>31</v>
      </c>
      <c r="F5" s="67"/>
      <c r="G5" s="67" t="s">
        <v>32</v>
      </c>
      <c r="H5" s="67" t="s">
        <v>33</v>
      </c>
      <c r="I5" s="68" t="s">
        <v>34</v>
      </c>
      <c r="J5" s="68" t="s">
        <v>35</v>
      </c>
      <c r="K5" s="68" t="s">
        <v>36</v>
      </c>
      <c r="L5" s="65" t="s">
        <v>37</v>
      </c>
      <c r="M5" s="68" t="s">
        <v>38</v>
      </c>
      <c r="N5" s="68" t="s">
        <v>39</v>
      </c>
      <c r="O5" s="68" t="s">
        <v>40</v>
      </c>
      <c r="P5" s="68" t="s">
        <v>41</v>
      </c>
      <c r="Q5" s="68" t="s">
        <v>42</v>
      </c>
      <c r="R5" s="68" t="s">
        <v>43</v>
      </c>
    </row>
    <row r="6" s="48" customFormat="1" ht="35.1" customHeight="1" spans="1:18">
      <c r="A6" s="9" t="s">
        <v>15</v>
      </c>
      <c r="B6" s="9">
        <f>G6</f>
        <v>321.62</v>
      </c>
      <c r="C6" s="9">
        <f>G6</f>
        <v>321.62</v>
      </c>
      <c r="D6" s="9"/>
      <c r="E6" s="9"/>
      <c r="F6" s="9"/>
      <c r="G6" s="9">
        <f>H6+I6+J6+K6+L6+M6</f>
        <v>321.62</v>
      </c>
      <c r="H6" s="9"/>
      <c r="I6" s="9"/>
      <c r="J6" s="46">
        <v>17.24</v>
      </c>
      <c r="K6" s="9"/>
      <c r="L6" s="9"/>
      <c r="M6" s="9">
        <v>304.38</v>
      </c>
      <c r="N6" s="69">
        <f>' 表四'!B6</f>
        <v>260</v>
      </c>
      <c r="O6" s="69">
        <f>' 表三'!I5</f>
        <v>8</v>
      </c>
      <c r="P6" s="69">
        <f>' 表三'!P5+' 表三'!W5</f>
        <v>64</v>
      </c>
      <c r="Q6" s="9"/>
      <c r="R6" s="9"/>
    </row>
    <row r="7" s="48" customFormat="1" ht="35.1" customHeight="1" spans="1:18">
      <c r="A7" s="9" t="s">
        <v>16</v>
      </c>
      <c r="B7" s="9">
        <f>G7</f>
        <v>549.67</v>
      </c>
      <c r="C7" s="9">
        <f>G7</f>
        <v>549.67</v>
      </c>
      <c r="D7" s="9"/>
      <c r="E7" s="9"/>
      <c r="F7" s="9">
        <v>526</v>
      </c>
      <c r="G7" s="9">
        <f>H7+I7+J7+K7+L7+M7</f>
        <v>549.67</v>
      </c>
      <c r="H7" s="9"/>
      <c r="I7" s="9">
        <v>31.835</v>
      </c>
      <c r="J7" s="46">
        <v>97.45</v>
      </c>
      <c r="K7" s="9">
        <v>0</v>
      </c>
      <c r="L7" s="9">
        <v>0</v>
      </c>
      <c r="M7" s="9">
        <v>420.385</v>
      </c>
      <c r="N7" s="69">
        <f>' 表四'!B7</f>
        <v>495</v>
      </c>
      <c r="O7" s="69">
        <f>' 表三'!I6</f>
        <v>21</v>
      </c>
      <c r="P7" s="69">
        <f>' 表三'!P6+' 表三'!W6</f>
        <v>53</v>
      </c>
      <c r="Q7" s="9"/>
      <c r="R7" s="9"/>
    </row>
    <row r="8" s="48" customFormat="1" ht="35.1" customHeight="1" spans="1:18">
      <c r="A8" s="9" t="s">
        <v>17</v>
      </c>
      <c r="B8" s="9">
        <f>G8</f>
        <v>856.78</v>
      </c>
      <c r="C8" s="9">
        <f>G8</f>
        <v>856.78</v>
      </c>
      <c r="D8" s="9"/>
      <c r="E8" s="9"/>
      <c r="F8" s="9"/>
      <c r="G8" s="9">
        <f>H8+I8+J8+K8+L8+M8</f>
        <v>856.78</v>
      </c>
      <c r="H8" s="9">
        <v>0</v>
      </c>
      <c r="I8" s="9">
        <v>134.96</v>
      </c>
      <c r="J8" s="46">
        <v>571.48</v>
      </c>
      <c r="K8" s="9"/>
      <c r="L8" s="9">
        <v>17.9</v>
      </c>
      <c r="M8" s="65">
        <v>132.44</v>
      </c>
      <c r="N8" s="69">
        <f>' 表四'!B8</f>
        <v>612</v>
      </c>
      <c r="O8" s="69">
        <f>' 表三'!I7</f>
        <v>32</v>
      </c>
      <c r="P8" s="69">
        <f>' 表三'!P7+' 表三'!W7</f>
        <v>7</v>
      </c>
      <c r="Q8" s="9"/>
      <c r="R8" s="9"/>
    </row>
    <row r="9" s="48" customFormat="1" ht="35.1" customHeight="1" spans="1:18">
      <c r="A9" s="9" t="s">
        <v>18</v>
      </c>
      <c r="B9" s="9">
        <f>G9</f>
        <v>664.02</v>
      </c>
      <c r="C9" s="9">
        <f>G9</f>
        <v>664.02</v>
      </c>
      <c r="D9" s="9"/>
      <c r="E9" s="9"/>
      <c r="F9" s="9"/>
      <c r="G9" s="9">
        <f>H9+I9+J9+K9+L9+M9</f>
        <v>664.02</v>
      </c>
      <c r="H9" s="9"/>
      <c r="I9" s="9"/>
      <c r="J9" s="46">
        <v>610.4</v>
      </c>
      <c r="K9" s="9"/>
      <c r="L9" s="9"/>
      <c r="M9" s="9">
        <v>53.62</v>
      </c>
      <c r="N9" s="69">
        <f>' 表四'!B9</f>
        <v>763</v>
      </c>
      <c r="O9" s="69">
        <f>' 表三'!I8</f>
        <v>9</v>
      </c>
      <c r="P9" s="69">
        <f>' 表三'!P8+' 表三'!W8</f>
        <v>74</v>
      </c>
      <c r="Q9" s="9"/>
      <c r="R9" s="9"/>
    </row>
    <row r="10" s="48" customFormat="1" ht="35.1" customHeight="1" spans="1:18">
      <c r="A10" s="9" t="s">
        <v>19</v>
      </c>
      <c r="B10" s="9">
        <f>G10</f>
        <v>1139.18</v>
      </c>
      <c r="C10" s="9">
        <f>G10</f>
        <v>1139.18</v>
      </c>
      <c r="D10" s="9"/>
      <c r="E10" s="9"/>
      <c r="F10" s="9"/>
      <c r="G10" s="9">
        <f>H10+I10+J10+K10+L10+M10</f>
        <v>1139.18</v>
      </c>
      <c r="H10" s="9"/>
      <c r="I10" s="9"/>
      <c r="J10" s="46">
        <v>82.66</v>
      </c>
      <c r="K10" s="9">
        <v>502.77</v>
      </c>
      <c r="L10" s="9">
        <v>121.77</v>
      </c>
      <c r="M10" s="9">
        <v>431.98</v>
      </c>
      <c r="N10" s="69">
        <f>' 表四'!B10</f>
        <v>2118</v>
      </c>
      <c r="O10" s="69">
        <f>' 表三'!I9</f>
        <v>68</v>
      </c>
      <c r="P10" s="69">
        <f>' 表三'!P9+' 表三'!W9</f>
        <v>227</v>
      </c>
      <c r="Q10" s="9"/>
      <c r="R10" s="9"/>
    </row>
    <row r="11" s="48" customFormat="1" ht="35.1" customHeight="1" spans="1:18">
      <c r="A11" s="9"/>
      <c r="B11" s="9"/>
      <c r="C11" s="9"/>
      <c r="D11" s="9"/>
      <c r="E11" s="9"/>
      <c r="F11" s="9"/>
      <c r="G11" s="9"/>
      <c r="H11" s="9"/>
      <c r="I11" s="9"/>
      <c r="J11" s="46"/>
      <c r="K11" s="9"/>
      <c r="L11" s="9"/>
      <c r="M11" s="9"/>
      <c r="N11" s="69"/>
      <c r="O11" s="69"/>
      <c r="P11" s="69"/>
      <c r="Q11" s="9"/>
      <c r="R11" s="9"/>
    </row>
    <row r="12" s="48" customFormat="1" ht="35.1" customHeight="1" spans="1:18">
      <c r="A12" s="9" t="s">
        <v>20</v>
      </c>
      <c r="B12" s="9">
        <f>G12</f>
        <v>3531.27</v>
      </c>
      <c r="C12" s="9">
        <f>G12</f>
        <v>3531.27</v>
      </c>
      <c r="D12" s="9"/>
      <c r="E12" s="9"/>
      <c r="F12" s="9"/>
      <c r="G12" s="9">
        <f>H12+I12+J12+K12+L12+M12</f>
        <v>3531.27</v>
      </c>
      <c r="H12" s="9"/>
      <c r="I12" s="9">
        <v>166.795</v>
      </c>
      <c r="J12" s="46">
        <v>1379.23</v>
      </c>
      <c r="K12" s="9">
        <v>502.77</v>
      </c>
      <c r="L12" s="9">
        <v>139.67</v>
      </c>
      <c r="M12" s="9">
        <v>1342.805</v>
      </c>
      <c r="N12" s="69" t="s">
        <v>44</v>
      </c>
      <c r="O12" s="69">
        <f>' 表三'!I11</f>
        <v>138</v>
      </c>
      <c r="P12" s="69">
        <f>' 表三'!P11+' 表三'!W11</f>
        <v>425</v>
      </c>
      <c r="Q12" s="9"/>
      <c r="R12" s="9"/>
    </row>
  </sheetData>
  <mergeCells count="8">
    <mergeCell ref="A1:R1"/>
    <mergeCell ref="A3:C3"/>
    <mergeCell ref="H3:K3"/>
    <mergeCell ref="M3:R3"/>
    <mergeCell ref="C4:M4"/>
    <mergeCell ref="N4:R4"/>
    <mergeCell ref="A4:A5"/>
    <mergeCell ref="B4:B5"/>
  </mergeCells>
  <pageMargins left="0.156944444444444" right="0.0388888888888889" top="0.75" bottom="0.75" header="0.3" footer="0.3"/>
  <pageSetup paperSize="9" scale="77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12"/>
  <sheetViews>
    <sheetView zoomScale="72" zoomScaleNormal="72" workbookViewId="0">
      <selection activeCell="R12" sqref="R12"/>
    </sheetView>
  </sheetViews>
  <sheetFormatPr defaultColWidth="9" defaultRowHeight="13.5"/>
  <cols>
    <col min="1" max="1" width="14.25" customWidth="1"/>
    <col min="2" max="5" width="10.75"/>
    <col min="6" max="6" width="12.375"/>
    <col min="7" max="12" width="10.75"/>
    <col min="14" max="14" width="10.75"/>
    <col min="18" max="18" width="10.75"/>
    <col min="19" max="19" width="12.375"/>
    <col min="20" max="21" width="10.75"/>
    <col min="22" max="22" width="9.125"/>
    <col min="23" max="25" width="10.75"/>
    <col min="27" max="27" width="10.75"/>
    <col min="28" max="28" width="12.125" customWidth="1"/>
    <col min="29" max="30" width="10.75"/>
    <col min="31" max="31" width="15.9416666666667" customWidth="1"/>
  </cols>
  <sheetData>
    <row r="1" ht="33.75" spans="1:31">
      <c r="A1" s="2" t="s">
        <v>45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</row>
    <row r="2" ht="27" customHeight="1" spans="1:3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10" t="s">
        <v>46</v>
      </c>
      <c r="AB2" s="10"/>
      <c r="AC2" s="10"/>
      <c r="AD2" s="10"/>
      <c r="AE2" s="10"/>
    </row>
    <row r="3" ht="71.1" customHeight="1" spans="1:31">
      <c r="A3" s="44" t="s">
        <v>47</v>
      </c>
      <c r="B3" s="5" t="s">
        <v>48</v>
      </c>
      <c r="C3" s="7" t="s">
        <v>49</v>
      </c>
      <c r="D3" s="7"/>
      <c r="E3" s="7"/>
      <c r="F3" s="7" t="s">
        <v>50</v>
      </c>
      <c r="G3" s="7"/>
      <c r="H3" s="7"/>
      <c r="I3" s="7" t="s">
        <v>51</v>
      </c>
      <c r="J3" s="7"/>
      <c r="K3" s="7"/>
      <c r="L3" s="7" t="s">
        <v>52</v>
      </c>
      <c r="M3" s="7"/>
      <c r="N3" s="7"/>
      <c r="O3" s="7" t="s">
        <v>53</v>
      </c>
      <c r="P3" s="7"/>
      <c r="Q3" s="7"/>
      <c r="R3" s="7" t="s">
        <v>54</v>
      </c>
      <c r="S3" s="7"/>
      <c r="T3" s="7"/>
      <c r="U3" s="7"/>
      <c r="V3" s="7" t="s">
        <v>55</v>
      </c>
      <c r="W3" s="7"/>
      <c r="X3" s="7"/>
      <c r="Y3" s="7"/>
      <c r="Z3" s="7"/>
      <c r="AA3" s="7"/>
      <c r="AB3" s="7" t="s">
        <v>56</v>
      </c>
      <c r="AC3" s="7"/>
      <c r="AD3" s="7"/>
      <c r="AE3" s="5" t="s">
        <v>57</v>
      </c>
    </row>
    <row r="4" ht="20.25" spans="1:31">
      <c r="A4" s="45"/>
      <c r="B4" s="5"/>
      <c r="C4" s="7" t="s">
        <v>20</v>
      </c>
      <c r="D4" s="7" t="s">
        <v>58</v>
      </c>
      <c r="E4" s="7" t="s">
        <v>59</v>
      </c>
      <c r="F4" s="7" t="s">
        <v>20</v>
      </c>
      <c r="G4" s="7" t="s">
        <v>58</v>
      </c>
      <c r="H4" s="7" t="s">
        <v>59</v>
      </c>
      <c r="I4" s="7" t="s">
        <v>20</v>
      </c>
      <c r="J4" s="7" t="s">
        <v>58</v>
      </c>
      <c r="K4" s="7" t="s">
        <v>59</v>
      </c>
      <c r="L4" s="7" t="s">
        <v>20</v>
      </c>
      <c r="M4" s="7" t="s">
        <v>58</v>
      </c>
      <c r="N4" s="7" t="s">
        <v>59</v>
      </c>
      <c r="O4" s="7" t="s">
        <v>20</v>
      </c>
      <c r="P4" s="7" t="s">
        <v>58</v>
      </c>
      <c r="Q4" s="7" t="s">
        <v>59</v>
      </c>
      <c r="R4" s="57" t="s">
        <v>60</v>
      </c>
      <c r="S4" s="7" t="s">
        <v>61</v>
      </c>
      <c r="T4" s="7" t="s">
        <v>58</v>
      </c>
      <c r="U4" s="7" t="s">
        <v>59</v>
      </c>
      <c r="V4" s="7" t="s">
        <v>20</v>
      </c>
      <c r="W4" s="7" t="s">
        <v>62</v>
      </c>
      <c r="X4" s="7"/>
      <c r="Y4" s="7"/>
      <c r="Z4" s="5" t="s">
        <v>63</v>
      </c>
      <c r="AA4" s="5" t="s">
        <v>64</v>
      </c>
      <c r="AB4" s="58" t="s">
        <v>20</v>
      </c>
      <c r="AC4" s="58" t="s">
        <v>58</v>
      </c>
      <c r="AD4" s="58" t="s">
        <v>59</v>
      </c>
      <c r="AE4" s="5"/>
    </row>
    <row r="5" ht="40.5" spans="1:31">
      <c r="A5" s="45"/>
      <c r="B5" s="6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 t="s">
        <v>65</v>
      </c>
      <c r="X5" s="6" t="s">
        <v>66</v>
      </c>
      <c r="Y5" s="6" t="s">
        <v>67</v>
      </c>
      <c r="Z5" s="6"/>
      <c r="AA5" s="6"/>
      <c r="AB5" s="59"/>
      <c r="AC5" s="59"/>
      <c r="AD5" s="59"/>
      <c r="AE5" s="6"/>
    </row>
    <row r="6" s="18" customFormat="1" ht="45" customHeight="1" spans="1:31">
      <c r="A6" s="7" t="s">
        <v>15</v>
      </c>
      <c r="B6" s="41">
        <v>107</v>
      </c>
      <c r="C6" s="15">
        <f t="shared" ref="C6:C10" si="0">D6+E6</f>
        <v>500</v>
      </c>
      <c r="D6" s="9">
        <v>250</v>
      </c>
      <c r="E6" s="9">
        <v>250</v>
      </c>
      <c r="F6" s="15">
        <v>5</v>
      </c>
      <c r="G6" s="15">
        <v>4</v>
      </c>
      <c r="H6" s="15">
        <v>1</v>
      </c>
      <c r="I6" s="15">
        <v>3</v>
      </c>
      <c r="J6" s="15">
        <v>2</v>
      </c>
      <c r="K6" s="15">
        <v>1</v>
      </c>
      <c r="L6" s="15">
        <v>1</v>
      </c>
      <c r="M6" s="15">
        <v>0</v>
      </c>
      <c r="N6" s="15">
        <v>1</v>
      </c>
      <c r="O6" s="15">
        <v>6</v>
      </c>
      <c r="P6" s="15">
        <v>2</v>
      </c>
      <c r="Q6" s="15">
        <v>4</v>
      </c>
      <c r="R6" s="41">
        <v>116</v>
      </c>
      <c r="S6" s="15">
        <v>507</v>
      </c>
      <c r="T6" s="9">
        <v>262</v>
      </c>
      <c r="U6" s="9">
        <v>245</v>
      </c>
      <c r="V6" s="15">
        <f>W6</f>
        <v>315</v>
      </c>
      <c r="W6" s="9">
        <v>315</v>
      </c>
      <c r="X6" s="9">
        <v>9</v>
      </c>
      <c r="Y6" s="9">
        <v>21</v>
      </c>
      <c r="Z6" s="15"/>
      <c r="AA6" s="15"/>
      <c r="AB6" s="15">
        <f>' 农户及人口情况'!E4</f>
        <v>281</v>
      </c>
      <c r="AC6" s="9">
        <v>157</v>
      </c>
      <c r="AD6" s="9">
        <v>125</v>
      </c>
      <c r="AE6" s="9"/>
    </row>
    <row r="7" s="18" customFormat="1" ht="45" customHeight="1" spans="1:31">
      <c r="A7" s="7" t="s">
        <v>16</v>
      </c>
      <c r="B7" s="15">
        <v>143</v>
      </c>
      <c r="C7" s="15">
        <f t="shared" si="0"/>
        <v>635</v>
      </c>
      <c r="D7" s="9">
        <v>314</v>
      </c>
      <c r="E7" s="9">
        <v>321</v>
      </c>
      <c r="F7" s="15">
        <v>6</v>
      </c>
      <c r="G7" s="15">
        <v>4</v>
      </c>
      <c r="H7" s="15">
        <v>2</v>
      </c>
      <c r="I7" s="15">
        <v>3</v>
      </c>
      <c r="J7" s="15">
        <v>1</v>
      </c>
      <c r="K7" s="15">
        <v>2</v>
      </c>
      <c r="L7" s="15">
        <v>0</v>
      </c>
      <c r="M7" s="15">
        <v>0</v>
      </c>
      <c r="N7" s="15">
        <v>0</v>
      </c>
      <c r="O7" s="15">
        <v>5</v>
      </c>
      <c r="P7" s="15">
        <v>2</v>
      </c>
      <c r="Q7" s="15">
        <v>3</v>
      </c>
      <c r="R7" s="15">
        <v>151</v>
      </c>
      <c r="S7" s="15">
        <v>643</v>
      </c>
      <c r="T7" s="9">
        <v>306</v>
      </c>
      <c r="U7" s="9">
        <v>337</v>
      </c>
      <c r="V7" s="15">
        <f>W7</f>
        <v>380</v>
      </c>
      <c r="W7" s="9">
        <v>380</v>
      </c>
      <c r="X7" s="9">
        <v>7</v>
      </c>
      <c r="Y7" s="9">
        <v>98</v>
      </c>
      <c r="Z7" s="15"/>
      <c r="AA7" s="15"/>
      <c r="AB7" s="15">
        <f>' 农户及人口情况'!E5</f>
        <v>379</v>
      </c>
      <c r="AC7" s="9">
        <v>207</v>
      </c>
      <c r="AD7" s="9">
        <v>140</v>
      </c>
      <c r="AE7" s="9"/>
    </row>
    <row r="8" s="18" customFormat="1" ht="45" customHeight="1" spans="1:31">
      <c r="A8" s="7" t="s">
        <v>17</v>
      </c>
      <c r="B8" s="15">
        <v>167</v>
      </c>
      <c r="C8" s="15">
        <f t="shared" si="0"/>
        <v>672</v>
      </c>
      <c r="D8" s="9">
        <v>312</v>
      </c>
      <c r="E8" s="9">
        <v>360</v>
      </c>
      <c r="F8" s="15">
        <v>5</v>
      </c>
      <c r="G8" s="15">
        <v>1</v>
      </c>
      <c r="H8" s="15">
        <v>4</v>
      </c>
      <c r="I8" s="15">
        <v>2</v>
      </c>
      <c r="J8" s="15">
        <v>0</v>
      </c>
      <c r="K8" s="15">
        <v>2</v>
      </c>
      <c r="L8" s="15">
        <v>1</v>
      </c>
      <c r="M8" s="15">
        <v>0</v>
      </c>
      <c r="N8" s="15">
        <v>1</v>
      </c>
      <c r="O8" s="15">
        <v>2</v>
      </c>
      <c r="P8" s="15">
        <v>1</v>
      </c>
      <c r="Q8" s="15">
        <v>1</v>
      </c>
      <c r="R8" s="15">
        <v>169</v>
      </c>
      <c r="S8" s="15">
        <v>649</v>
      </c>
      <c r="T8" s="9">
        <v>319</v>
      </c>
      <c r="U8" s="9">
        <v>360</v>
      </c>
      <c r="V8" s="15">
        <f>W8</f>
        <v>474</v>
      </c>
      <c r="W8" s="9">
        <v>474</v>
      </c>
      <c r="X8" s="9">
        <v>32</v>
      </c>
      <c r="Y8" s="9">
        <v>40</v>
      </c>
      <c r="Z8" s="15"/>
      <c r="AA8" s="15"/>
      <c r="AB8" s="15">
        <f>' 农户及人口情况'!E6</f>
        <v>398</v>
      </c>
      <c r="AC8" s="9">
        <v>191</v>
      </c>
      <c r="AD8" s="9">
        <v>208</v>
      </c>
      <c r="AE8" s="9"/>
    </row>
    <row r="9" s="18" customFormat="1" ht="45" customHeight="1" spans="1:31">
      <c r="A9" s="7" t="s">
        <v>18</v>
      </c>
      <c r="B9" s="15">
        <v>214</v>
      </c>
      <c r="C9" s="15">
        <f t="shared" si="0"/>
        <v>881</v>
      </c>
      <c r="D9" s="9">
        <v>418</v>
      </c>
      <c r="E9" s="9">
        <v>463</v>
      </c>
      <c r="F9" s="15">
        <v>7</v>
      </c>
      <c r="G9" s="15">
        <v>4</v>
      </c>
      <c r="H9" s="15">
        <v>3</v>
      </c>
      <c r="I9" s="15">
        <v>7</v>
      </c>
      <c r="J9" s="15">
        <v>3</v>
      </c>
      <c r="K9" s="15">
        <v>4</v>
      </c>
      <c r="L9" s="15">
        <v>1</v>
      </c>
      <c r="M9" s="15">
        <v>0</v>
      </c>
      <c r="N9" s="15">
        <v>1</v>
      </c>
      <c r="O9" s="15">
        <v>15</v>
      </c>
      <c r="P9" s="15">
        <v>5</v>
      </c>
      <c r="Q9" s="15">
        <v>10</v>
      </c>
      <c r="R9" s="15">
        <v>219</v>
      </c>
      <c r="S9" s="15">
        <v>882</v>
      </c>
      <c r="T9" s="9">
        <v>427</v>
      </c>
      <c r="U9" s="9">
        <v>455</v>
      </c>
      <c r="V9" s="15">
        <f>W9</f>
        <v>612</v>
      </c>
      <c r="W9" s="9">
        <v>612</v>
      </c>
      <c r="X9" s="9">
        <v>11</v>
      </c>
      <c r="Y9" s="9">
        <v>66</v>
      </c>
      <c r="Z9" s="15"/>
      <c r="AA9" s="15"/>
      <c r="AB9" s="15">
        <f>' 农户及人口情况'!E7</f>
        <v>535</v>
      </c>
      <c r="AC9" s="9">
        <v>275</v>
      </c>
      <c r="AD9" s="9">
        <v>260</v>
      </c>
      <c r="AE9" s="9"/>
    </row>
    <row r="10" s="18" customFormat="1" ht="45" customHeight="1" spans="1:31">
      <c r="A10" s="7" t="s">
        <v>19</v>
      </c>
      <c r="B10" s="15">
        <v>259</v>
      </c>
      <c r="C10" s="15">
        <f t="shared" si="0"/>
        <v>1181</v>
      </c>
      <c r="D10" s="9">
        <v>572</v>
      </c>
      <c r="E10" s="9">
        <v>609</v>
      </c>
      <c r="F10" s="15">
        <v>3</v>
      </c>
      <c r="G10" s="15">
        <v>0</v>
      </c>
      <c r="H10" s="15">
        <v>3</v>
      </c>
      <c r="I10" s="15">
        <v>12</v>
      </c>
      <c r="J10" s="15">
        <v>6</v>
      </c>
      <c r="K10" s="15">
        <v>6</v>
      </c>
      <c r="L10" s="15">
        <v>5</v>
      </c>
      <c r="M10" s="15">
        <v>3</v>
      </c>
      <c r="N10" s="15">
        <v>2</v>
      </c>
      <c r="O10" s="15">
        <v>11</v>
      </c>
      <c r="P10" s="15">
        <v>4</v>
      </c>
      <c r="Q10" s="15">
        <v>7</v>
      </c>
      <c r="R10" s="15">
        <v>271</v>
      </c>
      <c r="S10" s="15">
        <v>1159</v>
      </c>
      <c r="T10" s="9">
        <v>555</v>
      </c>
      <c r="U10" s="9">
        <v>604</v>
      </c>
      <c r="V10" s="15">
        <f>W10</f>
        <v>741</v>
      </c>
      <c r="W10" s="9">
        <v>741</v>
      </c>
      <c r="X10" s="9">
        <v>10</v>
      </c>
      <c r="Y10" s="9">
        <v>116</v>
      </c>
      <c r="Z10" s="15"/>
      <c r="AA10" s="15"/>
      <c r="AB10" s="15">
        <f>' 农户及人口情况'!E8</f>
        <v>621</v>
      </c>
      <c r="AC10" s="9">
        <v>301</v>
      </c>
      <c r="AD10" s="9">
        <v>317</v>
      </c>
      <c r="AE10" s="9"/>
    </row>
    <row r="11" s="18" customFormat="1" ht="45" customHeight="1" spans="1:31">
      <c r="A11" s="7"/>
      <c r="B11" s="15"/>
      <c r="C11" s="9"/>
      <c r="D11" s="9"/>
      <c r="E11" s="9"/>
      <c r="F11" s="15"/>
      <c r="G11" s="15"/>
      <c r="H11" s="15"/>
      <c r="I11" s="15"/>
      <c r="J11" s="15"/>
      <c r="K11" s="15"/>
      <c r="L11" s="15"/>
      <c r="M11" s="15"/>
      <c r="N11" s="56"/>
      <c r="O11" s="15"/>
      <c r="P11" s="15"/>
      <c r="Q11" s="15"/>
      <c r="R11" s="15"/>
      <c r="S11" s="15"/>
      <c r="T11" s="9"/>
      <c r="U11" s="9"/>
      <c r="V11" s="15"/>
      <c r="W11" s="9"/>
      <c r="X11" s="9"/>
      <c r="Y11" s="9"/>
      <c r="Z11" s="15"/>
      <c r="AA11" s="15"/>
      <c r="AB11" s="15">
        <f>' 农户及人口情况'!E9</f>
        <v>0</v>
      </c>
      <c r="AC11" s="9"/>
      <c r="AD11" s="9"/>
      <c r="AE11" s="9"/>
    </row>
    <row r="12" s="18" customFormat="1" ht="45" customHeight="1" spans="1:31">
      <c r="A12" s="7" t="s">
        <v>20</v>
      </c>
      <c r="B12" s="15">
        <v>890</v>
      </c>
      <c r="C12" s="15">
        <f>D12+E12</f>
        <v>3869</v>
      </c>
      <c r="D12" s="9">
        <v>1866</v>
      </c>
      <c r="E12" s="9">
        <v>2003</v>
      </c>
      <c r="F12" s="15">
        <v>26</v>
      </c>
      <c r="G12" s="15">
        <v>13</v>
      </c>
      <c r="H12" s="15">
        <v>13</v>
      </c>
      <c r="I12" s="15">
        <v>27</v>
      </c>
      <c r="J12" s="15">
        <v>12</v>
      </c>
      <c r="K12" s="15">
        <v>15</v>
      </c>
      <c r="L12" s="15">
        <v>8</v>
      </c>
      <c r="M12" s="15">
        <v>3</v>
      </c>
      <c r="N12" s="15">
        <v>5</v>
      </c>
      <c r="O12" s="15">
        <v>39</v>
      </c>
      <c r="P12" s="15">
        <v>14</v>
      </c>
      <c r="Q12" s="15">
        <v>25</v>
      </c>
      <c r="R12" s="15">
        <v>926</v>
      </c>
      <c r="S12" s="15">
        <v>3840</v>
      </c>
      <c r="T12" s="9">
        <v>1869</v>
      </c>
      <c r="U12" s="9">
        <v>2001</v>
      </c>
      <c r="V12" s="15">
        <f>W12</f>
        <v>2522</v>
      </c>
      <c r="W12" s="9">
        <v>2522</v>
      </c>
      <c r="X12" s="9">
        <v>69</v>
      </c>
      <c r="Y12" s="9">
        <v>341</v>
      </c>
      <c r="Z12" s="15"/>
      <c r="AA12" s="15"/>
      <c r="AB12" s="15">
        <f>' 农户及人口情况'!E10</f>
        <v>2214</v>
      </c>
      <c r="AC12" s="9">
        <v>1131</v>
      </c>
      <c r="AD12" s="9">
        <v>1050</v>
      </c>
      <c r="AE12" s="9"/>
    </row>
  </sheetData>
  <mergeCells count="39">
    <mergeCell ref="A1:AE1"/>
    <mergeCell ref="AA2:AE2"/>
    <mergeCell ref="C3:E3"/>
    <mergeCell ref="F3:H3"/>
    <mergeCell ref="I3:K3"/>
    <mergeCell ref="L3:N3"/>
    <mergeCell ref="O3:Q3"/>
    <mergeCell ref="R3:U3"/>
    <mergeCell ref="V3:AA3"/>
    <mergeCell ref="AB3:AD3"/>
    <mergeCell ref="W4:Y4"/>
    <mergeCell ref="A3:A5"/>
    <mergeCell ref="B3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Z4:Z5"/>
    <mergeCell ref="AA4:AA5"/>
    <mergeCell ref="AB4:AB5"/>
    <mergeCell ref="AC4:AC5"/>
    <mergeCell ref="AD4:AD5"/>
    <mergeCell ref="AE3:AE5"/>
  </mergeCells>
  <pageMargins left="0.156944444444444" right="0.118055555555556" top="0.75" bottom="0.75" header="0.3" footer="0.3"/>
  <pageSetup paperSize="9" scale="44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12"/>
  <sheetViews>
    <sheetView zoomScale="67" zoomScaleNormal="67" workbookViewId="0">
      <selection activeCell="B6" sqref="B6"/>
    </sheetView>
  </sheetViews>
  <sheetFormatPr defaultColWidth="9" defaultRowHeight="13.5"/>
  <cols>
    <col min="1" max="1" width="15.5" customWidth="1"/>
    <col min="2" max="2" width="9.125"/>
    <col min="3" max="5" width="10.75"/>
    <col min="7" max="10" width="10.75"/>
    <col min="11" max="11" width="11.125" customWidth="1"/>
    <col min="12" max="12" width="14.3583333333333" customWidth="1"/>
    <col min="13" max="13" width="12.875"/>
    <col min="14" max="14" width="10.75"/>
    <col min="15" max="15" width="14.625"/>
    <col min="16" max="16" width="16.375" customWidth="1"/>
    <col min="17" max="17" width="14.5"/>
    <col min="18" max="19" width="10.75"/>
    <col min="22" max="22" width="10.5" customWidth="1"/>
    <col min="23" max="23" width="10.75"/>
    <col min="24" max="24" width="14.375" customWidth="1"/>
    <col min="25" max="25" width="13.5" customWidth="1"/>
    <col min="26" max="26" width="10.75"/>
    <col min="27" max="27" width="11.625" customWidth="1"/>
    <col min="28" max="28" width="7.875" customWidth="1"/>
    <col min="29" max="31" width="10.75"/>
    <col min="32" max="32" width="14.5" customWidth="1"/>
    <col min="33" max="33" width="12.25" customWidth="1"/>
    <col min="34" max="34" width="11" customWidth="1"/>
  </cols>
  <sheetData>
    <row r="1" ht="33.75" spans="1:34">
      <c r="A1" s="2" t="s">
        <v>68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</row>
    <row r="2" ht="33.75" spans="1:34">
      <c r="A2" s="2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10" t="s">
        <v>69</v>
      </c>
      <c r="AB2" s="10"/>
      <c r="AC2" s="10"/>
      <c r="AD2" s="10"/>
      <c r="AE2" s="10"/>
      <c r="AF2" s="10"/>
      <c r="AG2" s="10"/>
      <c r="AH2" s="10"/>
    </row>
    <row r="3" s="11" customFormat="1" ht="20.25" spans="1:34">
      <c r="A3" s="44" t="s">
        <v>70</v>
      </c>
      <c r="B3" s="7" t="s">
        <v>71</v>
      </c>
      <c r="C3" s="7"/>
      <c r="D3" s="7"/>
      <c r="E3" s="7"/>
      <c r="F3" s="7"/>
      <c r="G3" s="7"/>
      <c r="H3" s="7"/>
      <c r="I3" s="7"/>
      <c r="J3" s="7" t="s">
        <v>72</v>
      </c>
      <c r="K3" s="7"/>
      <c r="L3" s="7" t="s">
        <v>73</v>
      </c>
      <c r="M3" s="7"/>
      <c r="N3" s="7"/>
      <c r="O3" s="7"/>
      <c r="P3" s="19"/>
      <c r="Q3" s="7" t="s">
        <v>74</v>
      </c>
      <c r="R3" s="7"/>
      <c r="S3" s="7"/>
      <c r="T3" s="7"/>
      <c r="U3" s="7"/>
      <c r="V3" s="7"/>
      <c r="W3" s="5" t="s">
        <v>75</v>
      </c>
      <c r="X3" s="7" t="s">
        <v>76</v>
      </c>
      <c r="Y3" s="7"/>
      <c r="Z3" s="19" t="s">
        <v>77</v>
      </c>
      <c r="AA3" s="19"/>
      <c r="AB3" s="7" t="s">
        <v>78</v>
      </c>
      <c r="AC3" s="7"/>
      <c r="AD3" s="7"/>
      <c r="AE3" s="5" t="s">
        <v>79</v>
      </c>
      <c r="AF3" s="5" t="s">
        <v>80</v>
      </c>
      <c r="AG3" s="5" t="s">
        <v>81</v>
      </c>
      <c r="AH3" s="5" t="s">
        <v>82</v>
      </c>
    </row>
    <row r="4" s="11" customFormat="1" ht="20.25" spans="1:34">
      <c r="A4" s="45"/>
      <c r="B4" s="7" t="s">
        <v>20</v>
      </c>
      <c r="C4" s="7" t="s">
        <v>83</v>
      </c>
      <c r="D4" s="7"/>
      <c r="E4" s="7"/>
      <c r="F4" s="7"/>
      <c r="G4" s="7"/>
      <c r="H4" s="7"/>
      <c r="I4" s="7"/>
      <c r="J4" s="5" t="s">
        <v>84</v>
      </c>
      <c r="K4" s="7" t="s">
        <v>85</v>
      </c>
      <c r="L4" s="7" t="s">
        <v>85</v>
      </c>
      <c r="M4" s="7" t="s">
        <v>86</v>
      </c>
      <c r="N4" s="7"/>
      <c r="O4" s="7"/>
      <c r="P4" s="7" t="s">
        <v>85</v>
      </c>
      <c r="Q4" s="7" t="s">
        <v>83</v>
      </c>
      <c r="R4" s="7"/>
      <c r="S4" s="7"/>
      <c r="T4" s="7"/>
      <c r="U4" s="7"/>
      <c r="V4" s="7"/>
      <c r="W4" s="5"/>
      <c r="X4" s="5" t="s">
        <v>87</v>
      </c>
      <c r="Y4" s="7" t="s">
        <v>88</v>
      </c>
      <c r="Z4" s="7" t="s">
        <v>88</v>
      </c>
      <c r="AA4" s="7" t="s">
        <v>20</v>
      </c>
      <c r="AB4" s="7" t="s">
        <v>86</v>
      </c>
      <c r="AC4" s="7"/>
      <c r="AD4" s="7"/>
      <c r="AE4" s="5"/>
      <c r="AF4" s="5"/>
      <c r="AG4" s="5"/>
      <c r="AH4" s="5"/>
    </row>
    <row r="5" s="11" customFormat="1" ht="20.25" spans="1:34">
      <c r="A5" s="45"/>
      <c r="B5" s="19"/>
      <c r="C5" s="6" t="s">
        <v>89</v>
      </c>
      <c r="D5" s="6" t="s">
        <v>90</v>
      </c>
      <c r="E5" s="6" t="s">
        <v>91</v>
      </c>
      <c r="F5" s="6" t="s">
        <v>92</v>
      </c>
      <c r="G5" s="6" t="s">
        <v>93</v>
      </c>
      <c r="H5" s="6" t="s">
        <v>94</v>
      </c>
      <c r="I5" s="6" t="s">
        <v>95</v>
      </c>
      <c r="J5" s="6"/>
      <c r="K5" s="19"/>
      <c r="L5" s="19"/>
      <c r="M5" s="6" t="s">
        <v>96</v>
      </c>
      <c r="N5" s="6" t="s">
        <v>97</v>
      </c>
      <c r="O5" s="6" t="s">
        <v>98</v>
      </c>
      <c r="P5" s="19"/>
      <c r="Q5" s="6" t="s">
        <v>99</v>
      </c>
      <c r="R5" s="6" t="s">
        <v>96</v>
      </c>
      <c r="S5" s="6" t="s">
        <v>97</v>
      </c>
      <c r="T5" s="6" t="s">
        <v>98</v>
      </c>
      <c r="U5" s="6" t="s">
        <v>100</v>
      </c>
      <c r="V5" s="6" t="s">
        <v>101</v>
      </c>
      <c r="W5" s="6"/>
      <c r="X5" s="6"/>
      <c r="Y5" s="19"/>
      <c r="Z5" s="19"/>
      <c r="AA5" s="7"/>
      <c r="AB5" s="19" t="s">
        <v>102</v>
      </c>
      <c r="AC5" s="19" t="s">
        <v>103</v>
      </c>
      <c r="AD5" s="19" t="s">
        <v>104</v>
      </c>
      <c r="AE5" s="6"/>
      <c r="AF5" s="6"/>
      <c r="AG5" s="6"/>
      <c r="AH5" s="6"/>
    </row>
    <row r="6" s="18" customFormat="1" ht="45" customHeight="1" spans="1:34">
      <c r="A6" s="7" t="s">
        <v>15</v>
      </c>
      <c r="B6" s="15">
        <v>282</v>
      </c>
      <c r="C6" s="23">
        <v>116</v>
      </c>
      <c r="D6" s="22">
        <v>44</v>
      </c>
      <c r="E6" s="22">
        <v>33</v>
      </c>
      <c r="F6" s="22"/>
      <c r="G6" s="22">
        <v>4</v>
      </c>
      <c r="H6" s="22">
        <v>2</v>
      </c>
      <c r="I6" s="22">
        <v>83</v>
      </c>
      <c r="J6" s="33"/>
      <c r="K6" s="22">
        <f>L6+P6</f>
        <v>533254</v>
      </c>
      <c r="L6" s="22">
        <f>M6+N6+O6</f>
        <v>11000</v>
      </c>
      <c r="M6" s="7">
        <v>2200</v>
      </c>
      <c r="N6" s="7">
        <v>8800</v>
      </c>
      <c r="O6" s="7"/>
      <c r="P6" s="22">
        <f>Q6+R6+S6+T6+U6+V6</f>
        <v>522254</v>
      </c>
      <c r="Q6" s="7">
        <v>517000</v>
      </c>
      <c r="R6" s="7">
        <v>935</v>
      </c>
      <c r="S6" s="7">
        <v>4099</v>
      </c>
      <c r="T6" s="7"/>
      <c r="U6" s="7"/>
      <c r="V6" s="7">
        <v>220</v>
      </c>
      <c r="W6" s="22"/>
      <c r="X6" s="22">
        <f>' 经济基本情况统计表'!M6</f>
        <v>304.38</v>
      </c>
      <c r="Y6" s="22">
        <v>441063</v>
      </c>
      <c r="Z6" s="22">
        <v>13211</v>
      </c>
      <c r="AA6" s="22">
        <f>AB6+AC6+AD6</f>
        <v>13537</v>
      </c>
      <c r="AB6" s="22"/>
      <c r="AC6" s="22">
        <v>3953</v>
      </c>
      <c r="AD6" s="22">
        <v>9584</v>
      </c>
      <c r="AE6" s="7">
        <v>185</v>
      </c>
      <c r="AF6" s="7">
        <v>879</v>
      </c>
      <c r="AG6" s="7">
        <v>1594</v>
      </c>
      <c r="AH6" s="7">
        <v>64749</v>
      </c>
    </row>
    <row r="7" s="52" customFormat="1" ht="45" customHeight="1" spans="1:34">
      <c r="A7" s="7" t="s">
        <v>16</v>
      </c>
      <c r="B7" s="15">
        <v>347</v>
      </c>
      <c r="C7" s="54">
        <v>250</v>
      </c>
      <c r="D7" s="54">
        <v>11</v>
      </c>
      <c r="E7" s="54">
        <v>4</v>
      </c>
      <c r="F7" s="54">
        <v>11</v>
      </c>
      <c r="G7" s="54">
        <v>2</v>
      </c>
      <c r="H7" s="54">
        <v>1</v>
      </c>
      <c r="I7" s="54">
        <v>68</v>
      </c>
      <c r="J7" s="33"/>
      <c r="K7" s="22">
        <f>L7+P7</f>
        <v>193902</v>
      </c>
      <c r="L7" s="22">
        <f>M7+N7+O7</f>
        <v>54395</v>
      </c>
      <c r="M7" s="7">
        <v>53130</v>
      </c>
      <c r="N7" s="7">
        <v>1265</v>
      </c>
      <c r="O7" s="7">
        <v>0</v>
      </c>
      <c r="P7" s="22">
        <f>Q7+R7+S7+T7+U7+V7</f>
        <v>139507</v>
      </c>
      <c r="Q7" s="7">
        <v>87244</v>
      </c>
      <c r="R7" s="7">
        <v>0</v>
      </c>
      <c r="S7" s="7">
        <v>0</v>
      </c>
      <c r="T7" s="7">
        <v>0</v>
      </c>
      <c r="U7" s="7">
        <v>0</v>
      </c>
      <c r="V7" s="7">
        <v>52263</v>
      </c>
      <c r="W7" s="54"/>
      <c r="X7" s="22">
        <f>' 经济基本情况统计表'!M7</f>
        <v>420.385</v>
      </c>
      <c r="Y7" s="54">
        <v>445610</v>
      </c>
      <c r="Z7" s="54">
        <v>30342</v>
      </c>
      <c r="AA7" s="22">
        <f>AB7+AC7+AD7</f>
        <v>29585</v>
      </c>
      <c r="AB7" s="54">
        <v>3670</v>
      </c>
      <c r="AC7" s="54">
        <v>15414</v>
      </c>
      <c r="AD7" s="54">
        <v>10501</v>
      </c>
      <c r="AE7" s="7">
        <v>2246</v>
      </c>
      <c r="AF7" s="7">
        <v>506</v>
      </c>
      <c r="AG7" s="7">
        <v>2023</v>
      </c>
      <c r="AH7" s="7">
        <v>21358</v>
      </c>
    </row>
    <row r="8" s="18" customFormat="1" ht="45" customHeight="1" spans="1:34">
      <c r="A8" s="7" t="s">
        <v>17</v>
      </c>
      <c r="B8" s="15">
        <v>399</v>
      </c>
      <c r="C8" s="22">
        <v>331</v>
      </c>
      <c r="D8" s="22">
        <v>3</v>
      </c>
      <c r="E8" s="22">
        <v>7</v>
      </c>
      <c r="F8" s="22">
        <v>0</v>
      </c>
      <c r="G8" s="22">
        <v>0</v>
      </c>
      <c r="H8" s="22">
        <v>3</v>
      </c>
      <c r="I8" s="22">
        <v>55</v>
      </c>
      <c r="J8" s="33"/>
      <c r="K8" s="22">
        <f>L8+P8</f>
        <v>319453</v>
      </c>
      <c r="L8" s="22">
        <f>M8+N8+O8</f>
        <v>127561</v>
      </c>
      <c r="M8" s="7">
        <v>31337</v>
      </c>
      <c r="N8" s="7">
        <v>94479</v>
      </c>
      <c r="O8" s="7">
        <v>1745</v>
      </c>
      <c r="P8" s="22">
        <f>Q8+R8+S8+T8+U8+V8</f>
        <v>191892</v>
      </c>
      <c r="Q8" s="7">
        <v>126547</v>
      </c>
      <c r="R8" s="7">
        <v>0</v>
      </c>
      <c r="S8" s="7">
        <v>15087</v>
      </c>
      <c r="T8" s="7">
        <v>13322</v>
      </c>
      <c r="U8" s="7">
        <v>6686</v>
      </c>
      <c r="V8" s="7">
        <v>30250</v>
      </c>
      <c r="W8" s="22">
        <v>85.6</v>
      </c>
      <c r="X8" s="22">
        <f>' 经济基本情况统计表'!M8</f>
        <v>132.44</v>
      </c>
      <c r="Y8" s="22">
        <v>131464</v>
      </c>
      <c r="Z8" s="22">
        <v>963</v>
      </c>
      <c r="AA8" s="22">
        <f>AB8+AC8+AD8</f>
        <v>3854</v>
      </c>
      <c r="AB8" s="22">
        <v>886</v>
      </c>
      <c r="AC8" s="22">
        <v>859</v>
      </c>
      <c r="AD8" s="22">
        <v>2109</v>
      </c>
      <c r="AE8" s="7">
        <v>2012</v>
      </c>
      <c r="AF8" s="7">
        <v>498</v>
      </c>
      <c r="AG8" s="7">
        <v>308.6</v>
      </c>
      <c r="AH8" s="7">
        <v>15064</v>
      </c>
    </row>
    <row r="9" s="18" customFormat="1" ht="45" customHeight="1" spans="1:34">
      <c r="A9" s="7" t="s">
        <v>18</v>
      </c>
      <c r="B9" s="15">
        <v>535</v>
      </c>
      <c r="C9" s="22">
        <v>464</v>
      </c>
      <c r="D9" s="22">
        <v>41</v>
      </c>
      <c r="E9" s="22">
        <v>26</v>
      </c>
      <c r="F9" s="22"/>
      <c r="G9" s="22">
        <v>1</v>
      </c>
      <c r="H9" s="22"/>
      <c r="I9" s="22">
        <v>3</v>
      </c>
      <c r="J9" s="33"/>
      <c r="K9" s="22">
        <f>L9+P9</f>
        <v>536631</v>
      </c>
      <c r="L9" s="22">
        <f>M9+N9+O9</f>
        <v>281840</v>
      </c>
      <c r="M9" s="7">
        <v>278848</v>
      </c>
      <c r="N9" s="7">
        <v>2992</v>
      </c>
      <c r="O9" s="7"/>
      <c r="P9" s="22">
        <f>Q9+R9+S9+T9+U9+V9</f>
        <v>254791</v>
      </c>
      <c r="Q9" s="7">
        <v>251106</v>
      </c>
      <c r="R9" s="7">
        <v>1650</v>
      </c>
      <c r="S9" s="7"/>
      <c r="T9" s="7"/>
      <c r="U9" s="7"/>
      <c r="V9" s="7">
        <v>2035</v>
      </c>
      <c r="W9" s="22"/>
      <c r="X9" s="22">
        <f>' 经济基本情况统计表'!M9</f>
        <v>53.62</v>
      </c>
      <c r="Y9" s="22">
        <v>148592</v>
      </c>
      <c r="Z9" s="22">
        <v>7349</v>
      </c>
      <c r="AA9" s="22">
        <f>AB9+AC9+AD9</f>
        <v>8586</v>
      </c>
      <c r="AB9" s="22"/>
      <c r="AC9" s="22"/>
      <c r="AD9" s="22">
        <v>8586</v>
      </c>
      <c r="AE9" s="7">
        <v>495</v>
      </c>
      <c r="AF9" s="7">
        <v>728756</v>
      </c>
      <c r="AG9" s="7">
        <v>3745</v>
      </c>
      <c r="AH9" s="7">
        <v>26059</v>
      </c>
    </row>
    <row r="10" s="53" customFormat="1" ht="45" customHeight="1" spans="1:34">
      <c r="A10" s="7" t="s">
        <v>19</v>
      </c>
      <c r="B10" s="15">
        <v>618</v>
      </c>
      <c r="C10" s="22">
        <v>435</v>
      </c>
      <c r="D10" s="22">
        <v>22</v>
      </c>
      <c r="E10" s="22">
        <v>28</v>
      </c>
      <c r="F10" s="22"/>
      <c r="G10" s="22">
        <v>11</v>
      </c>
      <c r="H10" s="22">
        <v>65</v>
      </c>
      <c r="I10" s="22">
        <v>57</v>
      </c>
      <c r="J10" s="33"/>
      <c r="K10" s="22">
        <f>L10+P10</f>
        <v>710856</v>
      </c>
      <c r="L10" s="22">
        <f>M10+N10+O10</f>
        <v>164465</v>
      </c>
      <c r="M10" s="7">
        <v>91190</v>
      </c>
      <c r="N10" s="7">
        <v>73275</v>
      </c>
      <c r="O10" s="7"/>
      <c r="P10" s="22">
        <f>Q10+R10+S10+T10+U10+V10</f>
        <v>546391</v>
      </c>
      <c r="Q10" s="7">
        <v>172125</v>
      </c>
      <c r="R10" s="7">
        <v>187000</v>
      </c>
      <c r="S10" s="7">
        <v>76860</v>
      </c>
      <c r="T10" s="7"/>
      <c r="U10" s="7"/>
      <c r="V10" s="7">
        <v>110406</v>
      </c>
      <c r="W10" s="22"/>
      <c r="X10" s="22">
        <f>' 经济基本情况统计表'!M10</f>
        <v>431.98</v>
      </c>
      <c r="Y10" s="22">
        <v>363743</v>
      </c>
      <c r="Z10" s="22">
        <v>22725</v>
      </c>
      <c r="AA10" s="22">
        <f>AB10+AC10+AD10</f>
        <v>34690</v>
      </c>
      <c r="AB10" s="22">
        <v>5058</v>
      </c>
      <c r="AC10" s="22">
        <v>10838</v>
      </c>
      <c r="AD10" s="22">
        <v>18794</v>
      </c>
      <c r="AE10" s="7">
        <v>1389</v>
      </c>
      <c r="AF10" s="7">
        <v>1861</v>
      </c>
      <c r="AG10" s="7">
        <v>1198.37</v>
      </c>
      <c r="AH10" s="7">
        <v>29843</v>
      </c>
    </row>
    <row r="11" s="18" customFormat="1" ht="45" customHeight="1" spans="1:34">
      <c r="A11" s="7"/>
      <c r="B11" s="22"/>
      <c r="C11" s="22"/>
      <c r="D11" s="22"/>
      <c r="E11" s="22"/>
      <c r="F11" s="22"/>
      <c r="G11" s="22"/>
      <c r="H11" s="22"/>
      <c r="I11" s="22"/>
      <c r="J11" s="33"/>
      <c r="K11" s="22"/>
      <c r="L11" s="22"/>
      <c r="M11" s="7"/>
      <c r="N11" s="7"/>
      <c r="O11" s="7"/>
      <c r="P11" s="22"/>
      <c r="Q11" s="7"/>
      <c r="R11" s="7"/>
      <c r="S11" s="7"/>
      <c r="T11" s="7"/>
      <c r="U11" s="7"/>
      <c r="V11" s="7"/>
      <c r="W11" s="22"/>
      <c r="X11" s="22"/>
      <c r="Y11" s="22"/>
      <c r="Z11" s="22"/>
      <c r="AA11" s="22"/>
      <c r="AB11" s="22"/>
      <c r="AC11" s="22"/>
      <c r="AD11" s="22"/>
      <c r="AE11" s="7"/>
      <c r="AF11" s="7"/>
      <c r="AG11" s="7"/>
      <c r="AH11" s="7"/>
    </row>
    <row r="12" s="18" customFormat="1" ht="45" customHeight="1" spans="1:34">
      <c r="A12" s="7" t="s">
        <v>20</v>
      </c>
      <c r="B12" s="22">
        <v>2181</v>
      </c>
      <c r="C12" s="22">
        <v>1596</v>
      </c>
      <c r="D12" s="22">
        <v>121</v>
      </c>
      <c r="E12" s="22">
        <v>98</v>
      </c>
      <c r="F12" s="22">
        <v>11</v>
      </c>
      <c r="G12" s="22">
        <v>18</v>
      </c>
      <c r="H12" s="22">
        <v>71</v>
      </c>
      <c r="I12" s="22">
        <v>266</v>
      </c>
      <c r="J12" s="33"/>
      <c r="K12" s="22">
        <f>L12+P12</f>
        <v>2294096</v>
      </c>
      <c r="L12" s="22">
        <f>M12+N12+O12</f>
        <v>639261</v>
      </c>
      <c r="M12" s="7">
        <v>456705</v>
      </c>
      <c r="N12" s="7">
        <v>180811</v>
      </c>
      <c r="O12" s="7">
        <v>1745</v>
      </c>
      <c r="P12" s="22">
        <f>Q12+R12+S12+T12+U12+V12</f>
        <v>1654835</v>
      </c>
      <c r="Q12" s="7">
        <v>1154022</v>
      </c>
      <c r="R12" s="7">
        <v>189585</v>
      </c>
      <c r="S12" s="7">
        <v>96046</v>
      </c>
      <c r="T12" s="7">
        <v>13322</v>
      </c>
      <c r="U12" s="7">
        <v>6686</v>
      </c>
      <c r="V12" s="7">
        <v>195174</v>
      </c>
      <c r="W12" s="22">
        <v>85.6</v>
      </c>
      <c r="X12" s="22">
        <f>' 经济基本情况统计表'!M12</f>
        <v>1342.805</v>
      </c>
      <c r="Y12" s="22">
        <v>1530472</v>
      </c>
      <c r="Z12" s="22">
        <v>74590</v>
      </c>
      <c r="AA12" s="22">
        <f>AB12+AC12+AD12</f>
        <v>90252</v>
      </c>
      <c r="AB12" s="22">
        <v>9614</v>
      </c>
      <c r="AC12" s="22">
        <v>31064</v>
      </c>
      <c r="AD12" s="22">
        <v>49574</v>
      </c>
      <c r="AE12" s="7">
        <v>6327</v>
      </c>
      <c r="AF12" s="7">
        <v>732500</v>
      </c>
      <c r="AG12" s="7">
        <v>8868.97</v>
      </c>
      <c r="AH12" s="7">
        <v>157073</v>
      </c>
    </row>
  </sheetData>
  <mergeCells count="27">
    <mergeCell ref="A1:AH1"/>
    <mergeCell ref="AA2:AH2"/>
    <mergeCell ref="B3:I3"/>
    <mergeCell ref="J3:K3"/>
    <mergeCell ref="L3:O3"/>
    <mergeCell ref="Q3:V3"/>
    <mergeCell ref="X3:Y3"/>
    <mergeCell ref="AB3:AD3"/>
    <mergeCell ref="C4:I4"/>
    <mergeCell ref="M4:O4"/>
    <mergeCell ref="Q4:V4"/>
    <mergeCell ref="AB4:AD4"/>
    <mergeCell ref="A3:A5"/>
    <mergeCell ref="B4:B5"/>
    <mergeCell ref="J4:J5"/>
    <mergeCell ref="K4:K5"/>
    <mergeCell ref="L4:L5"/>
    <mergeCell ref="P4:P5"/>
    <mergeCell ref="W3:W5"/>
    <mergeCell ref="X4:X5"/>
    <mergeCell ref="Y4:Y5"/>
    <mergeCell ref="Z4:Z5"/>
    <mergeCell ref="AA4:AA5"/>
    <mergeCell ref="AE3:AE5"/>
    <mergeCell ref="AF3:AF5"/>
    <mergeCell ref="AG3:AG5"/>
    <mergeCell ref="AH3:AH5"/>
  </mergeCells>
  <pageMargins left="0.196527777777778" right="0.156944444444444" top="1" bottom="1" header="0.511805555555556" footer="0.511805555555556"/>
  <pageSetup paperSize="9" scale="37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11"/>
  <sheetViews>
    <sheetView workbookViewId="0">
      <selection activeCell="A6" sqref="A6"/>
    </sheetView>
  </sheetViews>
  <sheetFormatPr defaultColWidth="9" defaultRowHeight="13.5"/>
  <cols>
    <col min="1" max="1" width="15.5" customWidth="1"/>
    <col min="2" max="2" width="10.75" style="48"/>
    <col min="3" max="9" width="10.75"/>
    <col min="11" max="11" width="10.75"/>
    <col min="23" max="24" width="10.75"/>
  </cols>
  <sheetData>
    <row r="1" ht="33.75" spans="1:28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>
      <c r="A2" s="3"/>
      <c r="B2" s="49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10" t="s">
        <v>105</v>
      </c>
      <c r="AA2" s="10"/>
      <c r="AB2" s="10"/>
    </row>
    <row r="3" ht="20.25" spans="1:28">
      <c r="A3" s="50" t="s">
        <v>106</v>
      </c>
      <c r="B3" s="7" t="s">
        <v>107</v>
      </c>
      <c r="C3" s="7"/>
      <c r="D3" s="7"/>
      <c r="E3" s="7"/>
      <c r="F3" s="7"/>
      <c r="G3" s="7"/>
      <c r="H3" s="7"/>
      <c r="I3" s="7" t="s">
        <v>40</v>
      </c>
      <c r="J3" s="7"/>
      <c r="K3" s="7"/>
      <c r="L3" s="7"/>
      <c r="M3" s="7"/>
      <c r="N3" s="7"/>
      <c r="O3" s="7"/>
      <c r="P3" s="7" t="s">
        <v>108</v>
      </c>
      <c r="Q3" s="7"/>
      <c r="R3" s="7"/>
      <c r="S3" s="7"/>
      <c r="T3" s="7"/>
      <c r="U3" s="7"/>
      <c r="V3" s="7"/>
      <c r="W3" s="7" t="s">
        <v>109</v>
      </c>
      <c r="X3" s="7"/>
      <c r="Y3" s="7"/>
      <c r="Z3" s="7"/>
      <c r="AA3" s="7"/>
      <c r="AB3" s="7"/>
    </row>
    <row r="4" ht="20.25" spans="1:28">
      <c r="A4" s="51"/>
      <c r="B4" s="7" t="s">
        <v>20</v>
      </c>
      <c r="C4" s="7" t="s">
        <v>110</v>
      </c>
      <c r="D4" s="7" t="s">
        <v>111</v>
      </c>
      <c r="E4" s="5" t="s">
        <v>112</v>
      </c>
      <c r="F4" s="5" t="s">
        <v>113</v>
      </c>
      <c r="G4" s="5" t="s">
        <v>114</v>
      </c>
      <c r="H4" s="5" t="s">
        <v>115</v>
      </c>
      <c r="I4" s="7" t="s">
        <v>20</v>
      </c>
      <c r="J4" s="7" t="s">
        <v>110</v>
      </c>
      <c r="K4" s="7" t="s">
        <v>111</v>
      </c>
      <c r="L4" s="5" t="s">
        <v>112</v>
      </c>
      <c r="M4" s="5" t="s">
        <v>113</v>
      </c>
      <c r="N4" s="5" t="s">
        <v>114</v>
      </c>
      <c r="O4" s="5" t="s">
        <v>115</v>
      </c>
      <c r="P4" s="7" t="s">
        <v>20</v>
      </c>
      <c r="Q4" s="7" t="s">
        <v>110</v>
      </c>
      <c r="R4" s="7" t="s">
        <v>111</v>
      </c>
      <c r="S4" s="5" t="s">
        <v>112</v>
      </c>
      <c r="T4" s="5" t="s">
        <v>113</v>
      </c>
      <c r="U4" s="5" t="s">
        <v>114</v>
      </c>
      <c r="V4" s="5" t="s">
        <v>115</v>
      </c>
      <c r="W4" s="7" t="s">
        <v>20</v>
      </c>
      <c r="X4" s="7" t="s">
        <v>111</v>
      </c>
      <c r="Y4" s="5" t="s">
        <v>112</v>
      </c>
      <c r="Z4" s="5" t="s">
        <v>113</v>
      </c>
      <c r="AA4" s="5" t="s">
        <v>114</v>
      </c>
      <c r="AB4" s="5" t="s">
        <v>115</v>
      </c>
    </row>
    <row r="5" s="1" customFormat="1" ht="35.1" customHeight="1" spans="1:28">
      <c r="A5" s="7" t="s">
        <v>15</v>
      </c>
      <c r="B5" s="15">
        <f>I5+P5+W5+' 表四'!B6</f>
        <v>332</v>
      </c>
      <c r="C5" s="17">
        <f>J5+Q5+' 表四'!C6</f>
        <v>170</v>
      </c>
      <c r="D5" s="17">
        <f>K5+R5+X5+' 表四'!D6</f>
        <v>157</v>
      </c>
      <c r="E5" s="17">
        <f>L5+S5+Y5+' 表四'!E6</f>
        <v>5</v>
      </c>
      <c r="F5" s="15"/>
      <c r="G5" s="15"/>
      <c r="H5" s="15"/>
      <c r="I5" s="15">
        <f>J5+K5+L5</f>
        <v>8</v>
      </c>
      <c r="J5" s="15"/>
      <c r="K5" s="15">
        <v>8</v>
      </c>
      <c r="L5" s="15"/>
      <c r="M5" s="15"/>
      <c r="N5" s="15"/>
      <c r="O5" s="15"/>
      <c r="P5" s="15">
        <f>Q5+R5+S5</f>
        <v>0</v>
      </c>
      <c r="Q5" s="15"/>
      <c r="R5" s="15"/>
      <c r="S5" s="15"/>
      <c r="T5" s="15"/>
      <c r="U5" s="15"/>
      <c r="V5" s="15"/>
      <c r="W5" s="16">
        <f>X5+Y5</f>
        <v>64</v>
      </c>
      <c r="X5" s="8">
        <v>64</v>
      </c>
      <c r="Y5" s="15"/>
      <c r="Z5" s="15"/>
      <c r="AA5" s="15"/>
      <c r="AB5" s="15"/>
    </row>
    <row r="6" s="1" customFormat="1" ht="35.1" customHeight="1" spans="1:28">
      <c r="A6" s="7" t="s">
        <v>16</v>
      </c>
      <c r="B6" s="15">
        <f>I6+P6+W6+' 表四'!B7</f>
        <v>569</v>
      </c>
      <c r="C6" s="17">
        <f>J6+Q6+' 表四'!C7</f>
        <v>315</v>
      </c>
      <c r="D6" s="17">
        <f>K6+R6+X6+' 表四'!D7</f>
        <v>234</v>
      </c>
      <c r="E6" s="17">
        <f>L6+S6+Y6+' 表四'!E7</f>
        <v>20</v>
      </c>
      <c r="F6" s="15"/>
      <c r="G6" s="15"/>
      <c r="H6" s="15"/>
      <c r="I6" s="15">
        <f>J6+K6+L6</f>
        <v>21</v>
      </c>
      <c r="J6" s="15">
        <v>10</v>
      </c>
      <c r="K6" s="15">
        <v>11</v>
      </c>
      <c r="L6" s="15"/>
      <c r="M6" s="15"/>
      <c r="N6" s="15"/>
      <c r="O6" s="15"/>
      <c r="P6" s="15">
        <f>Q6+R6+S6</f>
        <v>15</v>
      </c>
      <c r="Q6" s="15">
        <v>5</v>
      </c>
      <c r="R6" s="15">
        <v>10</v>
      </c>
      <c r="S6" s="15"/>
      <c r="T6" s="15"/>
      <c r="U6" s="15"/>
      <c r="V6" s="15"/>
      <c r="W6" s="16">
        <f>X6+Y6</f>
        <v>38</v>
      </c>
      <c r="X6" s="8">
        <v>38</v>
      </c>
      <c r="Y6" s="15"/>
      <c r="Z6" s="15"/>
      <c r="AA6" s="15"/>
      <c r="AB6" s="15"/>
    </row>
    <row r="7" s="1" customFormat="1" ht="35.1" customHeight="1" spans="1:28">
      <c r="A7" s="7" t="s">
        <v>17</v>
      </c>
      <c r="B7" s="15">
        <f>I7+P7+W7+' 表四'!B8</f>
        <v>651</v>
      </c>
      <c r="C7" s="17">
        <f>J7+Q7+' 表四'!C8</f>
        <v>401</v>
      </c>
      <c r="D7" s="17">
        <f>K7+R7+X7+' 表四'!D8</f>
        <v>207</v>
      </c>
      <c r="E7" s="17">
        <f>L7+S7+Y7+' 表四'!E8</f>
        <v>43</v>
      </c>
      <c r="F7" s="15"/>
      <c r="G7" s="15"/>
      <c r="H7" s="15"/>
      <c r="I7" s="15">
        <f>J7+K7+L7</f>
        <v>32</v>
      </c>
      <c r="J7" s="15">
        <v>12</v>
      </c>
      <c r="K7" s="15">
        <v>20</v>
      </c>
      <c r="L7" s="15"/>
      <c r="M7" s="15"/>
      <c r="N7" s="15"/>
      <c r="O7" s="15"/>
      <c r="P7" s="15">
        <f>Q7+R7+S7</f>
        <v>0</v>
      </c>
      <c r="Q7" s="15"/>
      <c r="R7" s="15"/>
      <c r="S7" s="15"/>
      <c r="T7" s="15"/>
      <c r="U7" s="15"/>
      <c r="V7" s="15"/>
      <c r="W7" s="16">
        <f>X7+Y7</f>
        <v>7</v>
      </c>
      <c r="X7" s="8">
        <v>7</v>
      </c>
      <c r="Y7" s="15"/>
      <c r="Z7" s="15"/>
      <c r="AA7" s="15"/>
      <c r="AB7" s="15"/>
    </row>
    <row r="8" s="1" customFormat="1" ht="35.1" customHeight="1" spans="1:28">
      <c r="A8" s="7" t="s">
        <v>18</v>
      </c>
      <c r="B8" s="15">
        <f>I8+P8+W8+' 表四'!B9</f>
        <v>846</v>
      </c>
      <c r="C8" s="17">
        <f>J8+Q8+' 表四'!C9</f>
        <v>298</v>
      </c>
      <c r="D8" s="17">
        <f>K8+R8+X8+' 表四'!D9</f>
        <v>528</v>
      </c>
      <c r="E8" s="17">
        <f>L8+S8+Y8+' 表四'!E9</f>
        <v>20</v>
      </c>
      <c r="F8" s="15"/>
      <c r="G8" s="15"/>
      <c r="H8" s="15"/>
      <c r="I8" s="15">
        <f>J8+K8+L8</f>
        <v>9</v>
      </c>
      <c r="J8" s="15"/>
      <c r="K8" s="15">
        <v>9</v>
      </c>
      <c r="L8" s="15"/>
      <c r="M8" s="15"/>
      <c r="N8" s="15"/>
      <c r="O8" s="15"/>
      <c r="P8" s="15">
        <f>Q8+R8+S8</f>
        <v>32</v>
      </c>
      <c r="Q8" s="15">
        <v>16</v>
      </c>
      <c r="R8" s="15">
        <v>16</v>
      </c>
      <c r="S8" s="15"/>
      <c r="T8" s="15"/>
      <c r="U8" s="15"/>
      <c r="V8" s="15"/>
      <c r="W8" s="16">
        <f>X8+Y8</f>
        <v>42</v>
      </c>
      <c r="X8" s="8">
        <v>42</v>
      </c>
      <c r="Y8" s="15"/>
      <c r="Z8" s="15"/>
      <c r="AA8" s="15"/>
      <c r="AB8" s="15"/>
    </row>
    <row r="9" s="1" customFormat="1" ht="35.1" customHeight="1" spans="1:28">
      <c r="A9" s="7" t="s">
        <v>19</v>
      </c>
      <c r="B9" s="15">
        <f>I9+P9+W9+' 表四'!B10</f>
        <v>2413</v>
      </c>
      <c r="C9" s="17">
        <f>J9+Q9+' 表四'!C10</f>
        <v>1331</v>
      </c>
      <c r="D9" s="17">
        <f>K9+R9+X9+' 表四'!D10</f>
        <v>1058</v>
      </c>
      <c r="E9" s="17">
        <f>L9+S9+Y9+' 表四'!E10</f>
        <v>24</v>
      </c>
      <c r="F9" s="15"/>
      <c r="G9" s="15"/>
      <c r="H9" s="15"/>
      <c r="I9" s="15">
        <f>J9+K9+L9</f>
        <v>68</v>
      </c>
      <c r="J9" s="15">
        <v>35</v>
      </c>
      <c r="K9" s="15">
        <v>31</v>
      </c>
      <c r="L9" s="15">
        <v>2</v>
      </c>
      <c r="M9" s="15"/>
      <c r="N9" s="15"/>
      <c r="O9" s="15"/>
      <c r="P9" s="15">
        <f>Q9+R9+S9</f>
        <v>62</v>
      </c>
      <c r="Q9" s="15">
        <v>7</v>
      </c>
      <c r="R9" s="15">
        <v>55</v>
      </c>
      <c r="S9" s="15"/>
      <c r="T9" s="15"/>
      <c r="U9" s="15"/>
      <c r="V9" s="15"/>
      <c r="W9" s="16">
        <f>X9+Y9</f>
        <v>165</v>
      </c>
      <c r="X9" s="8">
        <v>165</v>
      </c>
      <c r="Y9" s="15"/>
      <c r="Z9" s="15"/>
      <c r="AA9" s="15"/>
      <c r="AB9" s="15"/>
    </row>
    <row r="10" s="1" customFormat="1" ht="35.1" customHeight="1" spans="1:28">
      <c r="A10" s="7"/>
      <c r="B10" s="15"/>
      <c r="C10" s="17"/>
      <c r="D10" s="17"/>
      <c r="E10" s="17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6"/>
      <c r="X10" s="8"/>
      <c r="Y10" s="15"/>
      <c r="Z10" s="15"/>
      <c r="AA10" s="15"/>
      <c r="AB10" s="15"/>
    </row>
    <row r="11" s="1" customFormat="1" ht="35.1" customHeight="1" spans="1:28">
      <c r="A11" s="7" t="s">
        <v>20</v>
      </c>
      <c r="B11" s="15">
        <f>I11+P11+W11+' 表四'!B12</f>
        <v>4811</v>
      </c>
      <c r="C11" s="17">
        <f>J11+Q11+' 表四'!C12</f>
        <v>2515</v>
      </c>
      <c r="D11" s="17">
        <f>K11+R11+X11+' 表四'!D12</f>
        <v>2184</v>
      </c>
      <c r="E11" s="17">
        <f>L11+S11+Y11+' 表四'!E12</f>
        <v>112</v>
      </c>
      <c r="F11" s="15"/>
      <c r="G11" s="15"/>
      <c r="H11" s="15"/>
      <c r="I11" s="15">
        <f>J11+K11+L11</f>
        <v>138</v>
      </c>
      <c r="J11" s="15">
        <v>57</v>
      </c>
      <c r="K11" s="15">
        <v>79</v>
      </c>
      <c r="L11" s="15">
        <v>2</v>
      </c>
      <c r="M11" s="15"/>
      <c r="N11" s="15"/>
      <c r="O11" s="15"/>
      <c r="P11" s="15">
        <f>Q11+R11+S11</f>
        <v>109</v>
      </c>
      <c r="Q11" s="15">
        <v>28</v>
      </c>
      <c r="R11" s="15">
        <v>81</v>
      </c>
      <c r="S11" s="15"/>
      <c r="T11" s="15"/>
      <c r="U11" s="15"/>
      <c r="V11" s="15"/>
      <c r="W11" s="16">
        <f>X11+Y11</f>
        <v>316</v>
      </c>
      <c r="X11" s="8">
        <v>316</v>
      </c>
      <c r="Y11" s="15"/>
      <c r="Z11" s="15"/>
      <c r="AA11" s="15"/>
      <c r="AB11" s="15"/>
    </row>
  </sheetData>
  <mergeCells count="7">
    <mergeCell ref="A1:AB1"/>
    <mergeCell ref="Z2:AB2"/>
    <mergeCell ref="B3:H3"/>
    <mergeCell ref="I3:O3"/>
    <mergeCell ref="P3:V3"/>
    <mergeCell ref="W3:AB3"/>
    <mergeCell ref="A3:A4"/>
  </mergeCells>
  <pageMargins left="0.118055555555556" right="0.196527777777778" top="1" bottom="1" header="0.511805555555556" footer="0.511805555555556"/>
  <pageSetup paperSize="9" scale="53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2"/>
  <sheetViews>
    <sheetView workbookViewId="0">
      <selection activeCell="B3" sqref="B3:G4"/>
    </sheetView>
  </sheetViews>
  <sheetFormatPr defaultColWidth="9" defaultRowHeight="13.5"/>
  <cols>
    <col min="1" max="1" width="13.75" customWidth="1"/>
    <col min="2" max="14" width="10.75"/>
    <col min="16" max="16" width="10.75"/>
    <col min="18" max="18" width="10.75"/>
    <col min="20" max="25" width="10.75"/>
  </cols>
  <sheetData>
    <row r="1" ht="33.75" spans="1:25">
      <c r="A1" s="2" t="s">
        <v>116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10" t="s">
        <v>117</v>
      </c>
      <c r="X2" s="10"/>
      <c r="Y2" s="10"/>
    </row>
    <row r="3" ht="20.25" spans="1:25">
      <c r="A3" s="44" t="s">
        <v>118</v>
      </c>
      <c r="B3" s="7" t="s">
        <v>39</v>
      </c>
      <c r="C3" s="7"/>
      <c r="D3" s="7"/>
      <c r="E3" s="7"/>
      <c r="F3" s="7"/>
      <c r="G3" s="7"/>
      <c r="H3" s="7" t="s">
        <v>8</v>
      </c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ht="20.25" spans="1:25">
      <c r="A4" s="45"/>
      <c r="B4" s="7"/>
      <c r="C4" s="7"/>
      <c r="D4" s="7"/>
      <c r="E4" s="7"/>
      <c r="F4" s="7"/>
      <c r="G4" s="7"/>
      <c r="H4" s="7" t="s">
        <v>119</v>
      </c>
      <c r="I4" s="7"/>
      <c r="J4" s="7"/>
      <c r="K4" s="7"/>
      <c r="L4" s="7"/>
      <c r="M4" s="7"/>
      <c r="N4" s="7" t="s">
        <v>120</v>
      </c>
      <c r="O4" s="7"/>
      <c r="P4" s="7"/>
      <c r="Q4" s="7"/>
      <c r="R4" s="7"/>
      <c r="S4" s="7"/>
      <c r="T4" s="7" t="s">
        <v>121</v>
      </c>
      <c r="U4" s="7"/>
      <c r="V4" s="7"/>
      <c r="W4" s="7"/>
      <c r="X4" s="7"/>
      <c r="Y4" s="7"/>
    </row>
    <row r="5" ht="20.25" spans="1:25">
      <c r="A5" s="45"/>
      <c r="B5" s="19" t="s">
        <v>20</v>
      </c>
      <c r="C5" s="19" t="s">
        <v>110</v>
      </c>
      <c r="D5" s="19" t="s">
        <v>111</v>
      </c>
      <c r="E5" s="6" t="s">
        <v>112</v>
      </c>
      <c r="F5" s="6" t="s">
        <v>113</v>
      </c>
      <c r="G5" s="6" t="s">
        <v>122</v>
      </c>
      <c r="H5" s="19" t="s">
        <v>20</v>
      </c>
      <c r="I5" s="19" t="s">
        <v>110</v>
      </c>
      <c r="J5" s="19" t="s">
        <v>111</v>
      </c>
      <c r="K5" s="6" t="s">
        <v>112</v>
      </c>
      <c r="L5" s="6" t="s">
        <v>113</v>
      </c>
      <c r="M5" s="6" t="s">
        <v>122</v>
      </c>
      <c r="N5" s="19" t="s">
        <v>20</v>
      </c>
      <c r="O5" s="19" t="s">
        <v>110</v>
      </c>
      <c r="P5" s="19" t="s">
        <v>111</v>
      </c>
      <c r="Q5" s="6" t="s">
        <v>112</v>
      </c>
      <c r="R5" s="6" t="s">
        <v>113</v>
      </c>
      <c r="S5" s="6" t="s">
        <v>122</v>
      </c>
      <c r="T5" s="19" t="s">
        <v>20</v>
      </c>
      <c r="U5" s="19" t="s">
        <v>110</v>
      </c>
      <c r="V5" s="19" t="s">
        <v>111</v>
      </c>
      <c r="W5" s="6" t="s">
        <v>112</v>
      </c>
      <c r="X5" s="6" t="s">
        <v>113</v>
      </c>
      <c r="Y5" s="6" t="s">
        <v>122</v>
      </c>
    </row>
    <row r="6" s="1" customFormat="1" ht="35.1" customHeight="1" spans="1:25">
      <c r="A6" s="7" t="s">
        <v>15</v>
      </c>
      <c r="B6" s="15">
        <f>H6+T6+N6</f>
        <v>260</v>
      </c>
      <c r="C6" s="17">
        <f t="shared" ref="C6:E10" si="0">I6+O6+U6</f>
        <v>170</v>
      </c>
      <c r="D6" s="17">
        <f t="shared" si="0"/>
        <v>85</v>
      </c>
      <c r="E6" s="17">
        <f t="shared" si="0"/>
        <v>5</v>
      </c>
      <c r="F6" s="15"/>
      <c r="G6" s="15"/>
      <c r="H6" s="15">
        <f>I6+J6+K6</f>
        <v>74</v>
      </c>
      <c r="I6" s="9">
        <v>28</v>
      </c>
      <c r="J6" s="9">
        <v>46</v>
      </c>
      <c r="K6" s="46"/>
      <c r="L6" s="15"/>
      <c r="M6" s="15"/>
      <c r="N6" s="15">
        <f>O6+P6+Q6</f>
        <v>12</v>
      </c>
      <c r="O6" s="8">
        <v>7</v>
      </c>
      <c r="P6" s="8">
        <v>5</v>
      </c>
      <c r="Q6" s="8"/>
      <c r="R6" s="15"/>
      <c r="S6" s="15"/>
      <c r="T6" s="15">
        <f>U6+V6+W6</f>
        <v>174</v>
      </c>
      <c r="U6" s="46">
        <v>135</v>
      </c>
      <c r="V6" s="46">
        <v>34</v>
      </c>
      <c r="W6" s="46">
        <v>5</v>
      </c>
      <c r="X6" s="15"/>
      <c r="Y6" s="15"/>
    </row>
    <row r="7" s="1" customFormat="1" ht="35.1" customHeight="1" spans="1:25">
      <c r="A7" s="7" t="s">
        <v>16</v>
      </c>
      <c r="B7" s="15">
        <f>H7+T7+N7</f>
        <v>495</v>
      </c>
      <c r="C7" s="17">
        <f t="shared" si="0"/>
        <v>300</v>
      </c>
      <c r="D7" s="17">
        <f t="shared" si="0"/>
        <v>175</v>
      </c>
      <c r="E7" s="17">
        <f t="shared" si="0"/>
        <v>20</v>
      </c>
      <c r="F7" s="15"/>
      <c r="G7" s="15"/>
      <c r="H7" s="15">
        <f>I7+J7+K7</f>
        <v>133</v>
      </c>
      <c r="I7" s="9">
        <v>69</v>
      </c>
      <c r="J7" s="9">
        <v>64</v>
      </c>
      <c r="K7" s="46"/>
      <c r="L7" s="15"/>
      <c r="M7" s="15"/>
      <c r="N7" s="15">
        <f>O7+P7+Q7</f>
        <v>103</v>
      </c>
      <c r="O7" s="8">
        <v>56</v>
      </c>
      <c r="P7" s="8">
        <v>47</v>
      </c>
      <c r="Q7" s="8"/>
      <c r="R7" s="15"/>
      <c r="S7" s="15"/>
      <c r="T7" s="15">
        <f>U7+V7+W7</f>
        <v>259</v>
      </c>
      <c r="U7" s="46">
        <v>175</v>
      </c>
      <c r="V7" s="46">
        <v>64</v>
      </c>
      <c r="W7" s="46">
        <v>20</v>
      </c>
      <c r="X7" s="15"/>
      <c r="Y7" s="15"/>
    </row>
    <row r="8" s="1" customFormat="1" ht="35.1" customHeight="1" spans="1:25">
      <c r="A8" s="7" t="s">
        <v>17</v>
      </c>
      <c r="B8" s="15">
        <f>H8+T8+N8</f>
        <v>612</v>
      </c>
      <c r="C8" s="17">
        <f t="shared" si="0"/>
        <v>389</v>
      </c>
      <c r="D8" s="17">
        <f t="shared" si="0"/>
        <v>180</v>
      </c>
      <c r="E8" s="17">
        <f t="shared" si="0"/>
        <v>43</v>
      </c>
      <c r="F8" s="15"/>
      <c r="G8" s="15"/>
      <c r="H8" s="15">
        <f>I8+J8+K8</f>
        <v>156</v>
      </c>
      <c r="I8" s="9">
        <v>87</v>
      </c>
      <c r="J8" s="9">
        <v>66</v>
      </c>
      <c r="K8" s="7">
        <v>3</v>
      </c>
      <c r="L8" s="15"/>
      <c r="M8" s="15"/>
      <c r="N8" s="15">
        <f>O8+P8+Q8</f>
        <v>22</v>
      </c>
      <c r="O8" s="8">
        <v>12</v>
      </c>
      <c r="P8" s="8">
        <v>10</v>
      </c>
      <c r="Q8" s="8"/>
      <c r="R8" s="15"/>
      <c r="S8" s="15"/>
      <c r="T8" s="15">
        <f>U8+V8+W8</f>
        <v>434</v>
      </c>
      <c r="U8" s="46">
        <v>290</v>
      </c>
      <c r="V8" s="46">
        <v>104</v>
      </c>
      <c r="W8" s="46">
        <v>40</v>
      </c>
      <c r="X8" s="15"/>
      <c r="Y8" s="15"/>
    </row>
    <row r="9" s="1" customFormat="1" ht="35.1" customHeight="1" spans="1:25">
      <c r="A9" s="7" t="s">
        <v>18</v>
      </c>
      <c r="B9" s="15">
        <f>H9+T9+N9</f>
        <v>763</v>
      </c>
      <c r="C9" s="17">
        <f t="shared" si="0"/>
        <v>282</v>
      </c>
      <c r="D9" s="17">
        <f t="shared" si="0"/>
        <v>461</v>
      </c>
      <c r="E9" s="17">
        <f t="shared" si="0"/>
        <v>20</v>
      </c>
      <c r="F9" s="15"/>
      <c r="G9" s="15"/>
      <c r="H9" s="15">
        <f>I9+J9+K9</f>
        <v>249</v>
      </c>
      <c r="I9" s="9">
        <v>117</v>
      </c>
      <c r="J9" s="9">
        <v>130</v>
      </c>
      <c r="K9" s="46">
        <v>2</v>
      </c>
      <c r="L9" s="15"/>
      <c r="M9" s="15"/>
      <c r="N9" s="15">
        <f>O9+P9+Q9</f>
        <v>10</v>
      </c>
      <c r="O9" s="8"/>
      <c r="P9" s="8">
        <v>10</v>
      </c>
      <c r="Q9" s="8"/>
      <c r="R9" s="15"/>
      <c r="S9" s="15"/>
      <c r="T9" s="15">
        <f>U9+V9+W9</f>
        <v>504</v>
      </c>
      <c r="U9" s="46">
        <v>165</v>
      </c>
      <c r="V9" s="46">
        <v>321</v>
      </c>
      <c r="W9" s="46">
        <v>18</v>
      </c>
      <c r="X9" s="15"/>
      <c r="Y9" s="15"/>
    </row>
    <row r="10" s="1" customFormat="1" ht="35.1" customHeight="1" spans="1:25">
      <c r="A10" s="7" t="s">
        <v>19</v>
      </c>
      <c r="B10" s="15">
        <f>H10+T10+N10</f>
        <v>2118</v>
      </c>
      <c r="C10" s="17">
        <f t="shared" si="0"/>
        <v>1289</v>
      </c>
      <c r="D10" s="17">
        <f t="shared" si="0"/>
        <v>807</v>
      </c>
      <c r="E10" s="17">
        <f t="shared" si="0"/>
        <v>22</v>
      </c>
      <c r="F10" s="15"/>
      <c r="G10" s="15"/>
      <c r="H10" s="15">
        <f>I10+J10+K10</f>
        <v>521</v>
      </c>
      <c r="I10" s="9">
        <v>290</v>
      </c>
      <c r="J10" s="47">
        <v>226</v>
      </c>
      <c r="K10" s="46">
        <v>5</v>
      </c>
      <c r="L10" s="15"/>
      <c r="M10" s="15"/>
      <c r="N10" s="15">
        <f>O10+P10+Q10</f>
        <v>802</v>
      </c>
      <c r="O10" s="8">
        <v>549</v>
      </c>
      <c r="P10" s="8">
        <v>251</v>
      </c>
      <c r="Q10" s="8">
        <v>2</v>
      </c>
      <c r="R10" s="15"/>
      <c r="S10" s="15"/>
      <c r="T10" s="15">
        <f>U10+V10+W10</f>
        <v>795</v>
      </c>
      <c r="U10" s="46">
        <v>450</v>
      </c>
      <c r="V10" s="46">
        <v>330</v>
      </c>
      <c r="W10" s="46">
        <v>15</v>
      </c>
      <c r="X10" s="15"/>
      <c r="Y10" s="15"/>
    </row>
    <row r="11" s="1" customFormat="1" ht="35.1" customHeight="1" spans="1:25">
      <c r="A11" s="7"/>
      <c r="B11" s="15"/>
      <c r="C11" s="17"/>
      <c r="D11" s="17"/>
      <c r="E11" s="17"/>
      <c r="F11" s="15"/>
      <c r="G11" s="15"/>
      <c r="H11" s="15"/>
      <c r="I11" s="9"/>
      <c r="J11" s="9"/>
      <c r="K11" s="46"/>
      <c r="L11" s="15"/>
      <c r="M11" s="15"/>
      <c r="N11" s="15"/>
      <c r="O11" s="8"/>
      <c r="P11" s="8"/>
      <c r="Q11" s="8"/>
      <c r="R11" s="15"/>
      <c r="S11" s="15"/>
      <c r="T11" s="15"/>
      <c r="U11" s="46"/>
      <c r="V11" s="46"/>
      <c r="W11" s="46"/>
      <c r="X11" s="15"/>
      <c r="Y11" s="15"/>
    </row>
    <row r="12" s="1" customFormat="1" ht="35.1" customHeight="1" spans="1:25">
      <c r="A12" s="7" t="s">
        <v>20</v>
      </c>
      <c r="B12" s="15">
        <f>H12+T12+N12</f>
        <v>4248</v>
      </c>
      <c r="C12" s="17">
        <f>I12+O12+U12</f>
        <v>2430</v>
      </c>
      <c r="D12" s="17">
        <f>J12+P12+V12</f>
        <v>1708</v>
      </c>
      <c r="E12" s="17">
        <f>K12+Q12+W12</f>
        <v>110</v>
      </c>
      <c r="F12" s="15"/>
      <c r="G12" s="15"/>
      <c r="H12" s="15">
        <f>I12+J12+K12</f>
        <v>1133</v>
      </c>
      <c r="I12" s="9">
        <v>591</v>
      </c>
      <c r="J12" s="9">
        <v>532</v>
      </c>
      <c r="K12" s="46">
        <v>10</v>
      </c>
      <c r="L12" s="15"/>
      <c r="M12" s="15"/>
      <c r="N12" s="15">
        <f>O12+P12+Q12</f>
        <v>949</v>
      </c>
      <c r="O12" s="8">
        <v>624</v>
      </c>
      <c r="P12" s="8">
        <v>323</v>
      </c>
      <c r="Q12" s="8">
        <v>2</v>
      </c>
      <c r="R12" s="15"/>
      <c r="S12" s="15"/>
      <c r="T12" s="15">
        <f>U12+V12+W12</f>
        <v>2166</v>
      </c>
      <c r="U12" s="46">
        <v>1215</v>
      </c>
      <c r="V12" s="46">
        <v>853</v>
      </c>
      <c r="W12" s="46">
        <v>98</v>
      </c>
      <c r="X12" s="15"/>
      <c r="Y12" s="15"/>
    </row>
  </sheetData>
  <mergeCells count="8">
    <mergeCell ref="A1:Y1"/>
    <mergeCell ref="W2:Y2"/>
    <mergeCell ref="H3:Y3"/>
    <mergeCell ref="H4:M4"/>
    <mergeCell ref="N4:S4"/>
    <mergeCell ref="T4:Y4"/>
    <mergeCell ref="A3:A5"/>
    <mergeCell ref="B3:G4"/>
  </mergeCells>
  <pageMargins left="0.275" right="0.236111111111111" top="1" bottom="1" header="0.511805555555556" footer="0.511805555555556"/>
  <pageSetup paperSize="9" scale="54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13"/>
  <sheetViews>
    <sheetView zoomScale="61" zoomScaleNormal="61" workbookViewId="0">
      <selection activeCell="A3" sqref="A3:A5"/>
    </sheetView>
  </sheetViews>
  <sheetFormatPr defaultColWidth="9" defaultRowHeight="13.5"/>
  <cols>
    <col min="1" max="1" width="14.125" customWidth="1"/>
    <col min="2" max="2" width="11.25" customWidth="1"/>
    <col min="4" max="5" width="9.25" customWidth="1"/>
    <col min="6" max="6" width="21.25" customWidth="1"/>
    <col min="7" max="7" width="21.875" customWidth="1"/>
    <col min="8" max="8" width="20.25" customWidth="1"/>
    <col min="9" max="9" width="16.625" customWidth="1"/>
    <col min="10" max="10" width="13.375" customWidth="1"/>
    <col min="11" max="11" width="11.25" customWidth="1"/>
    <col min="12" max="12" width="22.75" customWidth="1"/>
    <col min="13" max="13" width="16.5083333333333" customWidth="1"/>
    <col min="14" max="14" width="17" customWidth="1"/>
    <col min="15" max="15" width="15.375" customWidth="1"/>
    <col min="16" max="16" width="15.125" customWidth="1"/>
    <col min="17" max="17" width="12.5" customWidth="1"/>
    <col min="18" max="19" width="10.625" customWidth="1"/>
    <col min="20" max="20" width="14.25" customWidth="1"/>
    <col min="21" max="21" width="12.75" customWidth="1"/>
    <col min="22" max="22" width="15.125" customWidth="1"/>
    <col min="23" max="23" width="13.375" customWidth="1"/>
    <col min="24" max="24" width="15.125" customWidth="1"/>
    <col min="25" max="25" width="13.75" customWidth="1"/>
    <col min="26" max="26" width="14.5" customWidth="1"/>
    <col min="27" max="27" width="11.125" customWidth="1"/>
    <col min="28" max="28" width="13.125" customWidth="1"/>
    <col min="29" max="29" width="10.625"/>
    <col min="30" max="30" width="15.125" customWidth="1"/>
    <col min="31" max="31" width="20.125" customWidth="1"/>
  </cols>
  <sheetData>
    <row r="1" ht="33.75" spans="1:31">
      <c r="A1" s="2" t="s">
        <v>123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</row>
    <row r="2" ht="46" customHeight="1" spans="1:3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42" t="s">
        <v>124</v>
      </c>
      <c r="W2" s="42"/>
      <c r="X2" s="42"/>
      <c r="Y2" s="42"/>
      <c r="Z2" s="42"/>
      <c r="AA2" s="42"/>
      <c r="AB2" s="42"/>
      <c r="AC2" s="42"/>
      <c r="AD2" s="42"/>
      <c r="AE2" s="42"/>
    </row>
    <row r="3" s="11" customFormat="1" ht="47" customHeight="1" spans="1:31">
      <c r="A3" s="12" t="s">
        <v>125</v>
      </c>
      <c r="B3" s="13" t="s">
        <v>126</v>
      </c>
      <c r="C3" s="38" t="s">
        <v>127</v>
      </c>
      <c r="D3" s="38"/>
      <c r="E3" s="38"/>
      <c r="F3" s="38" t="s">
        <v>128</v>
      </c>
      <c r="G3" s="38"/>
      <c r="H3" s="13" t="s">
        <v>129</v>
      </c>
      <c r="I3" s="13"/>
      <c r="J3" s="38" t="s">
        <v>130</v>
      </c>
      <c r="K3" s="38"/>
      <c r="L3" s="38" t="s">
        <v>131</v>
      </c>
      <c r="M3" s="38"/>
      <c r="N3" s="14" t="s">
        <v>132</v>
      </c>
      <c r="O3" s="38" t="s">
        <v>133</v>
      </c>
      <c r="P3" s="38"/>
      <c r="Q3" s="38"/>
      <c r="R3" s="38"/>
      <c r="S3" s="38"/>
      <c r="T3" s="38"/>
      <c r="U3" s="13" t="s">
        <v>134</v>
      </c>
      <c r="V3" s="13" t="s">
        <v>135</v>
      </c>
      <c r="W3" s="13"/>
      <c r="X3" s="38" t="s">
        <v>136</v>
      </c>
      <c r="Y3" s="38"/>
      <c r="Z3" s="38"/>
      <c r="AA3" s="38" t="s">
        <v>137</v>
      </c>
      <c r="AB3" s="38"/>
      <c r="AC3" s="38" t="s">
        <v>138</v>
      </c>
      <c r="AD3" s="38"/>
      <c r="AE3" s="38"/>
    </row>
    <row r="4" s="11" customFormat="1" ht="40" customHeight="1" spans="1:31">
      <c r="A4" s="39"/>
      <c r="B4" s="13"/>
      <c r="C4" s="13" t="s">
        <v>20</v>
      </c>
      <c r="D4" s="13" t="s">
        <v>110</v>
      </c>
      <c r="E4" s="13" t="s">
        <v>139</v>
      </c>
      <c r="F4" s="38" t="s">
        <v>20</v>
      </c>
      <c r="G4" s="13" t="s">
        <v>140</v>
      </c>
      <c r="H4" s="38" t="s">
        <v>20</v>
      </c>
      <c r="I4" s="13" t="s">
        <v>140</v>
      </c>
      <c r="J4" s="38" t="s">
        <v>20</v>
      </c>
      <c r="K4" s="13" t="s">
        <v>140</v>
      </c>
      <c r="L4" s="38" t="s">
        <v>20</v>
      </c>
      <c r="M4" s="13" t="s">
        <v>140</v>
      </c>
      <c r="N4" s="38" t="s">
        <v>20</v>
      </c>
      <c r="O4" s="38" t="s">
        <v>20</v>
      </c>
      <c r="P4" s="13" t="s">
        <v>140</v>
      </c>
      <c r="Q4" s="38" t="s">
        <v>141</v>
      </c>
      <c r="R4" s="38"/>
      <c r="S4" s="13" t="s">
        <v>142</v>
      </c>
      <c r="T4" s="13" t="s">
        <v>143</v>
      </c>
      <c r="U4" s="13"/>
      <c r="V4" s="13" t="s">
        <v>20</v>
      </c>
      <c r="W4" s="13" t="s">
        <v>140</v>
      </c>
      <c r="X4" s="13" t="s">
        <v>88</v>
      </c>
      <c r="Y4" s="13" t="s">
        <v>144</v>
      </c>
      <c r="Z4" s="13" t="s">
        <v>140</v>
      </c>
      <c r="AA4" s="13" t="s">
        <v>88</v>
      </c>
      <c r="AB4" s="13" t="s">
        <v>144</v>
      </c>
      <c r="AC4" s="13" t="s">
        <v>88</v>
      </c>
      <c r="AD4" s="13" t="s">
        <v>144</v>
      </c>
      <c r="AE4" s="13" t="s">
        <v>140</v>
      </c>
    </row>
    <row r="5" s="11" customFormat="1" ht="40.5" spans="1:31">
      <c r="A5" s="39"/>
      <c r="B5" s="14"/>
      <c r="C5" s="14"/>
      <c r="D5" s="14"/>
      <c r="E5" s="14"/>
      <c r="F5" s="40"/>
      <c r="G5" s="14"/>
      <c r="H5" s="40"/>
      <c r="I5" s="14"/>
      <c r="J5" s="40"/>
      <c r="K5" s="14"/>
      <c r="L5" s="40"/>
      <c r="M5" s="14"/>
      <c r="N5" s="40"/>
      <c r="O5" s="40"/>
      <c r="P5" s="14"/>
      <c r="Q5" s="40" t="s">
        <v>20</v>
      </c>
      <c r="R5" s="14" t="s">
        <v>140</v>
      </c>
      <c r="S5" s="14"/>
      <c r="T5" s="14"/>
      <c r="U5" s="14"/>
      <c r="V5" s="14"/>
      <c r="W5" s="14"/>
      <c r="X5" s="14"/>
      <c r="Y5" s="14"/>
      <c r="Z5" s="13"/>
      <c r="AA5" s="14"/>
      <c r="AB5" s="14"/>
      <c r="AC5" s="14"/>
      <c r="AD5" s="14"/>
      <c r="AE5" s="14"/>
    </row>
    <row r="6" s="1" customFormat="1" ht="50.1" customHeight="1" spans="1:31">
      <c r="A6" s="7" t="s">
        <v>15</v>
      </c>
      <c r="B6" s="41">
        <v>4712</v>
      </c>
      <c r="C6" s="8">
        <f>D6+E6</f>
        <v>320</v>
      </c>
      <c r="D6" s="8">
        <v>220</v>
      </c>
      <c r="E6" s="8">
        <v>100</v>
      </c>
      <c r="F6" s="8">
        <f>H6+V6+' 表六'!B5+' 表七'!B5+' 表七'!J5+' 表七'!K5+' 表七'!L5+' 表七'!M5+' 表七'!P5+' 表七'!Q5+' 表七'!R5+' 表八'!B4</f>
        <v>14661806.8</v>
      </c>
      <c r="G6" s="8">
        <f>I6+W6+' 表六'!C5+' 表七'!C5</f>
        <v>3584896.8</v>
      </c>
      <c r="H6" s="8">
        <f>J6+O6+U6</f>
        <v>3394122.3</v>
      </c>
      <c r="I6" s="8">
        <f>K6+P6</f>
        <v>1591826.8</v>
      </c>
      <c r="J6" s="8">
        <f>L6+N6</f>
        <v>1606500.5</v>
      </c>
      <c r="K6" s="8">
        <f>M6</f>
        <v>0</v>
      </c>
      <c r="L6" s="8">
        <f>' 表二'!K6*3</f>
        <v>1599762</v>
      </c>
      <c r="N6" s="41">
        <v>6738.5</v>
      </c>
      <c r="O6" s="8">
        <f>Q6+S6+T6+U6</f>
        <v>1721566.8</v>
      </c>
      <c r="P6" s="8">
        <f>R6+T6</f>
        <v>1591826.8</v>
      </c>
      <c r="Q6" s="17">
        <f>' 表二'!AA6*5</f>
        <v>67685</v>
      </c>
      <c r="R6" s="41">
        <v>4000</v>
      </c>
      <c r="S6" s="17"/>
      <c r="T6" s="17">
        <f>' 表二'!Y6*3.6</f>
        <v>1587826.8</v>
      </c>
      <c r="U6" s="8">
        <f>' 表二'!Z6*5</f>
        <v>66055</v>
      </c>
      <c r="V6" s="8">
        <f>Y6+AB6+AD6</f>
        <v>278200</v>
      </c>
      <c r="W6" s="8">
        <f>Z6+AE6</f>
        <v>226000</v>
      </c>
      <c r="X6" s="41">
        <v>31250</v>
      </c>
      <c r="Y6" s="8">
        <f>X6*6</f>
        <v>187500</v>
      </c>
      <c r="Z6" s="8">
        <f>Y6</f>
        <v>187500</v>
      </c>
      <c r="AA6" s="41">
        <v>23975</v>
      </c>
      <c r="AB6" s="41">
        <v>49500</v>
      </c>
      <c r="AC6" s="9">
        <v>412</v>
      </c>
      <c r="AD6" s="9">
        <f>AC6*100</f>
        <v>41200</v>
      </c>
      <c r="AE6" s="8">
        <v>38500</v>
      </c>
    </row>
    <row r="7" s="1" customFormat="1" ht="50.1" customHeight="1" spans="1:31">
      <c r="A7" s="7" t="s">
        <v>16</v>
      </c>
      <c r="B7" s="8">
        <v>1514</v>
      </c>
      <c r="C7" s="8">
        <f>D7+E7</f>
        <v>360</v>
      </c>
      <c r="D7" s="8">
        <v>160</v>
      </c>
      <c r="E7" s="8">
        <v>200</v>
      </c>
      <c r="F7" s="8">
        <f>H7+V7+' 表六'!B6+' 表七'!B6+' 表七'!J6+' 表七'!K6+' 表七'!L6+' 表七'!M6+' 表七'!P6+' 表七'!Q6+' 表七'!R6+' 表八'!B5</f>
        <v>12140085</v>
      </c>
      <c r="G7" s="8">
        <f>I7+W7+' 表六'!C6+' 表七'!C6</f>
        <v>4665396</v>
      </c>
      <c r="H7" s="8">
        <f>J7+O7+U7</f>
        <v>2671847</v>
      </c>
      <c r="I7" s="8">
        <f>K7+P7</f>
        <v>1883996</v>
      </c>
      <c r="J7" s="8">
        <f>L7+N7</f>
        <v>616306</v>
      </c>
      <c r="K7" s="8">
        <f>M7</f>
        <v>205800</v>
      </c>
      <c r="L7" s="8">
        <f>' 表二'!K7*3</f>
        <v>581706</v>
      </c>
      <c r="M7" s="8">
        <v>205800</v>
      </c>
      <c r="N7" s="9">
        <v>34600</v>
      </c>
      <c r="O7" s="8">
        <f>Q7+S7+T7+U7</f>
        <v>1903831</v>
      </c>
      <c r="P7" s="8">
        <f>R7+T7</f>
        <v>1678196</v>
      </c>
      <c r="Q7" s="17">
        <f>' 表二'!AA7*5</f>
        <v>147925</v>
      </c>
      <c r="R7" s="24">
        <v>74000</v>
      </c>
      <c r="S7" s="17"/>
      <c r="T7" s="17">
        <f>' 表二'!Y7*3.6</f>
        <v>1604196</v>
      </c>
      <c r="U7" s="8">
        <f>' 表二'!Z7*5</f>
        <v>151710</v>
      </c>
      <c r="V7" s="8">
        <f>Y7+AB7+AD7</f>
        <v>477950</v>
      </c>
      <c r="W7" s="8">
        <f>Z7+AE7</f>
        <v>349100</v>
      </c>
      <c r="X7" s="9">
        <v>50600</v>
      </c>
      <c r="Y7" s="8">
        <f>X7*6</f>
        <v>303600</v>
      </c>
      <c r="Z7" s="8">
        <f>Y7</f>
        <v>303600</v>
      </c>
      <c r="AA7" s="8">
        <v>2000</v>
      </c>
      <c r="AB7" s="8">
        <v>125950</v>
      </c>
      <c r="AC7" s="9">
        <v>484</v>
      </c>
      <c r="AD7" s="9">
        <f t="shared" ref="AD7:AD12" si="0">AC7*100</f>
        <v>48400</v>
      </c>
      <c r="AE7" s="8">
        <v>45500</v>
      </c>
    </row>
    <row r="8" s="1" customFormat="1" ht="50.1" customHeight="1" spans="1:31">
      <c r="A8" s="7" t="s">
        <v>17</v>
      </c>
      <c r="B8" s="8">
        <v>2638</v>
      </c>
      <c r="C8" s="8">
        <f>D8+E8</f>
        <v>395</v>
      </c>
      <c r="D8" s="8">
        <v>180</v>
      </c>
      <c r="E8" s="8">
        <v>215</v>
      </c>
      <c r="F8" s="8">
        <f>H8+V8+' 表六'!B7+' 表七'!B7+' 表七'!J7+' 表七'!K7+' 表七'!L7+' 表七'!M7+' 表七'!P7+' 表七'!Q7+' 表七'!R7+' 表八'!B6</f>
        <v>12023719.9</v>
      </c>
      <c r="G8" s="8">
        <f>I8+W8+' 表六'!C7+' 表七'!C7</f>
        <v>2618020.4</v>
      </c>
      <c r="H8" s="8">
        <f>J8+O8+U8</f>
        <v>1475981.9</v>
      </c>
      <c r="I8" s="8">
        <f>K8+P8</f>
        <v>473270.4</v>
      </c>
      <c r="J8" s="8">
        <f>L8+N8</f>
        <v>973811.5</v>
      </c>
      <c r="K8" s="8">
        <f>M8</f>
        <v>0</v>
      </c>
      <c r="L8" s="8">
        <f>' 表二'!K8*3</f>
        <v>958359</v>
      </c>
      <c r="M8" s="8"/>
      <c r="N8" s="9">
        <v>15452.5</v>
      </c>
      <c r="O8" s="8">
        <f>Q8+S8+T8+U8</f>
        <v>497355.4</v>
      </c>
      <c r="P8" s="8">
        <f>R8+T8</f>
        <v>473270.4</v>
      </c>
      <c r="Q8" s="17">
        <f>' 表二'!AA8*5</f>
        <v>19270</v>
      </c>
      <c r="R8" s="17"/>
      <c r="S8" s="17"/>
      <c r="T8" s="17">
        <f>' 表二'!Y8*3.6</f>
        <v>473270.4</v>
      </c>
      <c r="U8" s="8">
        <f>' 表二'!Z8*5</f>
        <v>4815</v>
      </c>
      <c r="V8" s="8">
        <f>Y8+AB8+AD8</f>
        <v>356400</v>
      </c>
      <c r="W8" s="8">
        <f>Z8+AE8</f>
        <v>155200</v>
      </c>
      <c r="X8" s="9">
        <v>17050</v>
      </c>
      <c r="Y8" s="8">
        <f>X8*6</f>
        <v>102300</v>
      </c>
      <c r="Z8" s="8">
        <f>Y8</f>
        <v>102300</v>
      </c>
      <c r="AA8" s="8">
        <v>8400</v>
      </c>
      <c r="AB8" s="8">
        <v>199100</v>
      </c>
      <c r="AC8" s="9">
        <v>550</v>
      </c>
      <c r="AD8" s="9">
        <f t="shared" si="0"/>
        <v>55000</v>
      </c>
      <c r="AE8" s="8">
        <v>52900</v>
      </c>
    </row>
    <row r="9" s="1" customFormat="1" ht="50.1" customHeight="1" spans="1:31">
      <c r="A9" s="7" t="s">
        <v>18</v>
      </c>
      <c r="B9" s="8">
        <v>42900</v>
      </c>
      <c r="C9" s="8">
        <f>D9+E9</f>
        <v>574</v>
      </c>
      <c r="D9" s="8">
        <v>300</v>
      </c>
      <c r="E9" s="8">
        <v>274</v>
      </c>
      <c r="F9" s="8">
        <f>H9+V9+' 表六'!B8+' 表七'!B8+' 表七'!J8+' 表七'!K8+' 表七'!L8+' 表七'!M8+' 表七'!P8+' 表七'!Q8+' 表七'!R8+' 表八'!B7</f>
        <v>19724263.7</v>
      </c>
      <c r="G9" s="8">
        <f>I9+W9+' 表六'!C8+' 表七'!C8</f>
        <v>3314669.2</v>
      </c>
      <c r="H9" s="8">
        <f>J9+O9+U9</f>
        <v>2267234.2</v>
      </c>
      <c r="I9" s="8">
        <f>K9+P9</f>
        <v>534931.2</v>
      </c>
      <c r="J9" s="8">
        <f>L9+N9</f>
        <v>1615883</v>
      </c>
      <c r="K9" s="8">
        <f>M9</f>
        <v>0</v>
      </c>
      <c r="L9" s="8">
        <f>' 表二'!K9*3</f>
        <v>1609893</v>
      </c>
      <c r="M9" s="8"/>
      <c r="N9" s="9">
        <v>5990</v>
      </c>
      <c r="O9" s="8">
        <f>Q9+S9+T9+U9</f>
        <v>614606.2</v>
      </c>
      <c r="P9" s="8">
        <f>R9+T9</f>
        <v>534931.2</v>
      </c>
      <c r="Q9" s="17">
        <f>' 表二'!AA9*5</f>
        <v>42930</v>
      </c>
      <c r="R9" s="17"/>
      <c r="S9" s="17"/>
      <c r="T9" s="17">
        <f>' 表二'!Y9*3.6</f>
        <v>534931.2</v>
      </c>
      <c r="U9" s="8">
        <f>' 表二'!Z9*5</f>
        <v>36745</v>
      </c>
      <c r="V9" s="8">
        <f>Y9+AB9+AD9</f>
        <v>399030</v>
      </c>
      <c r="W9" s="8">
        <f>Z9+AE9</f>
        <v>331180</v>
      </c>
      <c r="X9" s="9">
        <v>44230</v>
      </c>
      <c r="Y9" s="8">
        <f>X9*6</f>
        <v>265380</v>
      </c>
      <c r="Z9" s="8">
        <f>Y9</f>
        <v>265380</v>
      </c>
      <c r="AA9" s="8">
        <v>1000</v>
      </c>
      <c r="AB9" s="8">
        <v>63250</v>
      </c>
      <c r="AC9" s="8">
        <v>704</v>
      </c>
      <c r="AD9" s="9">
        <f t="shared" si="0"/>
        <v>70400</v>
      </c>
      <c r="AE9" s="8">
        <v>65800</v>
      </c>
    </row>
    <row r="10" s="1" customFormat="1" ht="50.1" customHeight="1" spans="1:31">
      <c r="A10" s="7" t="s">
        <v>19</v>
      </c>
      <c r="B10" s="8">
        <v>2130</v>
      </c>
      <c r="C10" s="8">
        <f>D10+E10</f>
        <v>1080</v>
      </c>
      <c r="D10" s="8">
        <v>410</v>
      </c>
      <c r="E10" s="8">
        <v>670</v>
      </c>
      <c r="F10" s="8">
        <f>H10+V10+' 表六'!B9+' 表七'!B9+' 表七'!J9+' 表七'!K9+' 表七'!L9+' 表七'!M9+' 表七'!P9+' 表七'!Q9+' 表七'!R9+' 表八'!B8</f>
        <v>20430222.2</v>
      </c>
      <c r="G10" s="8">
        <f>I10+W10+' 表六'!C9+' 表七'!C9</f>
        <v>3710564.8</v>
      </c>
      <c r="H10" s="8">
        <f>J10+O10+U10</f>
        <v>3926058.2</v>
      </c>
      <c r="I10" s="8">
        <f>K10+P10</f>
        <v>1309474.8</v>
      </c>
      <c r="J10" s="8">
        <f>L10+N10</f>
        <v>2205158.4</v>
      </c>
      <c r="K10" s="8">
        <f>M10</f>
        <v>0</v>
      </c>
      <c r="L10" s="8">
        <f>' 表二'!K10*3</f>
        <v>2132568</v>
      </c>
      <c r="M10" s="8"/>
      <c r="N10" s="9">
        <v>72590.4</v>
      </c>
      <c r="O10" s="8">
        <f>Q10+S10+T10+U10</f>
        <v>1607274.8</v>
      </c>
      <c r="P10" s="8">
        <f>R10+T10</f>
        <v>1309474.8</v>
      </c>
      <c r="Q10" s="17">
        <f>' 表二'!AA10*5</f>
        <v>173450</v>
      </c>
      <c r="R10" s="17"/>
      <c r="S10" s="17">
        <v>10725</v>
      </c>
      <c r="T10" s="17">
        <f>' 表二'!Y10*3.6</f>
        <v>1309474.8</v>
      </c>
      <c r="U10" s="8">
        <f>' 表二'!Z10*5</f>
        <v>113625</v>
      </c>
      <c r="V10" s="8">
        <f>Y10+AB10+AD10</f>
        <v>226820</v>
      </c>
      <c r="W10" s="8">
        <f>Z10+AE10</f>
        <v>161100</v>
      </c>
      <c r="X10" s="9">
        <v>17600</v>
      </c>
      <c r="Y10" s="8">
        <f>X10*6</f>
        <v>105600</v>
      </c>
      <c r="Z10" s="8">
        <f>Y10</f>
        <v>105600</v>
      </c>
      <c r="AA10" s="8">
        <v>1000</v>
      </c>
      <c r="AB10" s="8">
        <v>62920</v>
      </c>
      <c r="AC10" s="8">
        <v>583</v>
      </c>
      <c r="AD10" s="9">
        <f t="shared" si="0"/>
        <v>58300</v>
      </c>
      <c r="AE10" s="8">
        <v>55500</v>
      </c>
    </row>
    <row r="11" s="1" customFormat="1" ht="50.1" customHeight="1" spans="1:31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8">
        <f>' 表二'!K11*3</f>
        <v>0</v>
      </c>
      <c r="M11" s="8"/>
      <c r="N11" s="9"/>
      <c r="O11" s="8"/>
      <c r="P11" s="8"/>
      <c r="Q11" s="17"/>
      <c r="R11" s="17"/>
      <c r="S11" s="17"/>
      <c r="T11" s="17"/>
      <c r="U11" s="8"/>
      <c r="V11" s="8"/>
      <c r="W11" s="8"/>
      <c r="X11" s="9"/>
      <c r="Y11" s="8"/>
      <c r="Z11" s="8"/>
      <c r="AA11" s="8"/>
      <c r="AB11" s="8"/>
      <c r="AC11" s="8"/>
      <c r="AD11" s="9"/>
      <c r="AE11" s="8"/>
    </row>
    <row r="12" s="1" customFormat="1" ht="50.1" customHeight="1" spans="1:31">
      <c r="A12" s="7" t="s">
        <v>20</v>
      </c>
      <c r="B12" s="8">
        <v>53894</v>
      </c>
      <c r="C12" s="8">
        <f>D12+E12</f>
        <v>2729</v>
      </c>
      <c r="D12" s="8">
        <v>1270</v>
      </c>
      <c r="E12" s="8">
        <v>1459</v>
      </c>
      <c r="F12" s="8">
        <f>H12+V12+' 表六'!B11+' 表七'!B11+' 表七'!J11+' 表七'!K11+' 表七'!L11+' 表七'!M11+' 表七'!P11+' 表七'!Q11+' 表七'!R11+' 表八'!B10</f>
        <v>79196857.6</v>
      </c>
      <c r="G12" s="8">
        <f>I12+W12+' 表六'!C11+' 表七'!C11</f>
        <v>17833547.2</v>
      </c>
      <c r="H12" s="8">
        <f>J12+O12+U12</f>
        <v>13735243.6</v>
      </c>
      <c r="I12" s="8">
        <f>K12+P12</f>
        <v>5733499.2</v>
      </c>
      <c r="J12" s="8">
        <f>L12+N12</f>
        <v>7017659.4</v>
      </c>
      <c r="K12" s="8">
        <v>145800</v>
      </c>
      <c r="L12" s="8">
        <f>' 表二'!K12*3</f>
        <v>6882288</v>
      </c>
      <c r="M12" s="8">
        <v>205800</v>
      </c>
      <c r="N12" s="9">
        <v>135371.4</v>
      </c>
      <c r="O12" s="8">
        <f>Q12+S12+T12+U12</f>
        <v>6344634.2</v>
      </c>
      <c r="P12" s="8">
        <f>R12+T12</f>
        <v>5587699.2</v>
      </c>
      <c r="Q12" s="17">
        <f>' 表二'!AA12*5</f>
        <v>451260</v>
      </c>
      <c r="R12" s="17">
        <v>78000</v>
      </c>
      <c r="S12" s="17">
        <v>10725</v>
      </c>
      <c r="T12" s="17">
        <f>' 表二'!Y12*3.6</f>
        <v>5509699.2</v>
      </c>
      <c r="U12" s="8">
        <f>' 表二'!Z12*5</f>
        <v>372950</v>
      </c>
      <c r="V12" s="8">
        <f>Y12+AB12+AD12</f>
        <v>1738400</v>
      </c>
      <c r="W12" s="8">
        <f>Z12+AE12</f>
        <v>1222580</v>
      </c>
      <c r="X12" s="9">
        <v>160730</v>
      </c>
      <c r="Y12" s="8">
        <f>X12*6</f>
        <v>964380</v>
      </c>
      <c r="Z12" s="8">
        <f>Y12</f>
        <v>964380</v>
      </c>
      <c r="AA12" s="8">
        <v>25275</v>
      </c>
      <c r="AB12" s="8">
        <v>500720</v>
      </c>
      <c r="AC12" s="8">
        <v>2733</v>
      </c>
      <c r="AD12" s="9">
        <f t="shared" si="0"/>
        <v>273300</v>
      </c>
      <c r="AE12" s="8">
        <v>258200</v>
      </c>
    </row>
    <row r="13" ht="25.5" spans="21:21">
      <c r="U13" s="43"/>
    </row>
  </sheetData>
  <mergeCells count="42">
    <mergeCell ref="A1:AE1"/>
    <mergeCell ref="V2:AE2"/>
    <mergeCell ref="C3:E3"/>
    <mergeCell ref="F3:G3"/>
    <mergeCell ref="H3:I3"/>
    <mergeCell ref="J3:K3"/>
    <mergeCell ref="L3:M3"/>
    <mergeCell ref="O3:T3"/>
    <mergeCell ref="V3:W3"/>
    <mergeCell ref="X3:Z3"/>
    <mergeCell ref="AA3:AB3"/>
    <mergeCell ref="AC3:AE3"/>
    <mergeCell ref="Q4:R4"/>
    <mergeCell ref="A3:A5"/>
    <mergeCell ref="B3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S4:S5"/>
    <mergeCell ref="T4:T5"/>
    <mergeCell ref="U3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</mergeCells>
  <pageMargins left="0.236111111111111" right="0.0784722222222222" top="0.550694444444444" bottom="1" header="0.511805555555556" footer="0.511805555555556"/>
  <pageSetup paperSize="9" scale="33" fitToHeight="0" orientation="landscape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12"/>
  <sheetViews>
    <sheetView workbookViewId="0">
      <selection activeCell="A8" sqref="A8"/>
    </sheetView>
  </sheetViews>
  <sheetFormatPr defaultColWidth="9" defaultRowHeight="13.5"/>
  <cols>
    <col min="1" max="1" width="13.375" customWidth="1"/>
    <col min="2" max="2" width="14.125" customWidth="1"/>
    <col min="3" max="3" width="13.625" customWidth="1"/>
    <col min="4" max="4" width="10" customWidth="1"/>
    <col min="5" max="5" width="13.25" customWidth="1"/>
    <col min="6" max="6" width="10.75" customWidth="1"/>
    <col min="7" max="7" width="11.375"/>
    <col min="8" max="8" width="9.875"/>
    <col min="9" max="9" width="10" customWidth="1"/>
    <col min="11" max="11" width="13" customWidth="1"/>
    <col min="12" max="12" width="10.75" customWidth="1"/>
    <col min="13" max="13" width="10" customWidth="1"/>
    <col min="14" max="14" width="11.375" customWidth="1"/>
    <col min="17" max="17" width="11.75" customWidth="1"/>
    <col min="18" max="18" width="10.75" customWidth="1"/>
    <col min="26" max="26" width="7.375" customWidth="1"/>
    <col min="27" max="27" width="6.25" customWidth="1"/>
    <col min="28" max="28" width="6.375" customWidth="1"/>
    <col min="29" max="29" width="10.375" customWidth="1"/>
    <col min="30" max="30" width="11.5" customWidth="1"/>
    <col min="31" max="31" width="11.75" customWidth="1"/>
    <col min="32" max="32" width="10.625"/>
    <col min="33" max="33" width="13.375" customWidth="1"/>
  </cols>
  <sheetData>
    <row r="1" ht="33.75" spans="1:33">
      <c r="A1" s="2" t="s">
        <v>145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10" t="s">
        <v>117</v>
      </c>
      <c r="AE2" s="10"/>
      <c r="AF2" s="10"/>
      <c r="AG2" s="10"/>
    </row>
    <row r="3" ht="30.95" customHeight="1" spans="1:33">
      <c r="A3" s="25" t="s">
        <v>146</v>
      </c>
      <c r="B3" s="26" t="s">
        <v>147</v>
      </c>
      <c r="C3" s="26"/>
      <c r="D3" s="26" t="s">
        <v>148</v>
      </c>
      <c r="E3" s="26"/>
      <c r="F3" s="26"/>
      <c r="G3" s="27" t="s">
        <v>149</v>
      </c>
      <c r="H3" s="27"/>
      <c r="I3" s="27"/>
      <c r="J3" s="27" t="s">
        <v>150</v>
      </c>
      <c r="K3" s="27"/>
      <c r="L3" s="27"/>
      <c r="M3" s="27" t="s">
        <v>151</v>
      </c>
      <c r="N3" s="27"/>
      <c r="O3" s="27"/>
      <c r="P3" s="27" t="s">
        <v>152</v>
      </c>
      <c r="Q3" s="27"/>
      <c r="R3" s="27"/>
      <c r="S3" s="27" t="s">
        <v>153</v>
      </c>
      <c r="T3" s="27"/>
      <c r="U3" s="27"/>
      <c r="V3" s="27" t="s">
        <v>154</v>
      </c>
      <c r="W3" s="27"/>
      <c r="X3" s="27"/>
      <c r="Y3" s="27" t="s">
        <v>155</v>
      </c>
      <c r="Z3" s="27"/>
      <c r="AA3" s="27"/>
      <c r="AB3" s="27" t="s">
        <v>156</v>
      </c>
      <c r="AC3" s="27"/>
      <c r="AD3" s="27"/>
      <c r="AE3" s="35" t="s">
        <v>157</v>
      </c>
      <c r="AF3" s="35" t="s">
        <v>158</v>
      </c>
      <c r="AG3" s="35" t="s">
        <v>159</v>
      </c>
    </row>
    <row r="4" ht="42.75" spans="1:33">
      <c r="A4" s="28"/>
      <c r="B4" s="29" t="s">
        <v>20</v>
      </c>
      <c r="C4" s="30" t="s">
        <v>140</v>
      </c>
      <c r="D4" s="29" t="s">
        <v>88</v>
      </c>
      <c r="E4" s="30" t="s">
        <v>144</v>
      </c>
      <c r="F4" s="30" t="s">
        <v>140</v>
      </c>
      <c r="G4" s="31" t="s">
        <v>88</v>
      </c>
      <c r="H4" s="32" t="s">
        <v>144</v>
      </c>
      <c r="I4" s="32" t="s">
        <v>140</v>
      </c>
      <c r="J4" s="31" t="s">
        <v>88</v>
      </c>
      <c r="K4" s="32" t="s">
        <v>144</v>
      </c>
      <c r="L4" s="32" t="s">
        <v>140</v>
      </c>
      <c r="M4" s="31" t="s">
        <v>88</v>
      </c>
      <c r="N4" s="32" t="s">
        <v>144</v>
      </c>
      <c r="O4" s="32" t="s">
        <v>140</v>
      </c>
      <c r="P4" s="31" t="s">
        <v>88</v>
      </c>
      <c r="Q4" s="32" t="s">
        <v>144</v>
      </c>
      <c r="R4" s="32" t="s">
        <v>140</v>
      </c>
      <c r="S4" s="31" t="s">
        <v>88</v>
      </c>
      <c r="T4" s="32" t="s">
        <v>144</v>
      </c>
      <c r="U4" s="32" t="s">
        <v>140</v>
      </c>
      <c r="V4" s="31" t="s">
        <v>88</v>
      </c>
      <c r="W4" s="32" t="s">
        <v>144</v>
      </c>
      <c r="X4" s="32" t="s">
        <v>140</v>
      </c>
      <c r="Y4" s="31" t="s">
        <v>88</v>
      </c>
      <c r="Z4" s="32" t="s">
        <v>144</v>
      </c>
      <c r="AA4" s="32" t="s">
        <v>140</v>
      </c>
      <c r="AB4" s="31" t="s">
        <v>88</v>
      </c>
      <c r="AC4" s="32" t="s">
        <v>144</v>
      </c>
      <c r="AD4" s="32" t="s">
        <v>140</v>
      </c>
      <c r="AE4" s="32"/>
      <c r="AF4" s="32"/>
      <c r="AG4" s="32"/>
    </row>
    <row r="5" s="1" customFormat="1" ht="35.1" customHeight="1" spans="1:33">
      <c r="A5" s="7" t="s">
        <v>15</v>
      </c>
      <c r="B5" s="22">
        <f>E5+H5+K5+N5+Q5+T5+W5+Z5+AC5+AE5+AF5+AG5</f>
        <v>1316090</v>
      </c>
      <c r="C5" s="22">
        <f>F5+I5+L5+O5+R5+U5+X5+AA5+AD5+AE5+AF5+AG5</f>
        <v>509070</v>
      </c>
      <c r="D5" s="23">
        <v>17270</v>
      </c>
      <c r="E5" s="24">
        <f>D5*20</f>
        <v>345400</v>
      </c>
      <c r="F5" s="23">
        <v>98900</v>
      </c>
      <c r="G5" s="23">
        <v>1078</v>
      </c>
      <c r="H5" s="33">
        <f>G5*40</f>
        <v>43120</v>
      </c>
      <c r="I5" s="23">
        <v>17000</v>
      </c>
      <c r="J5" s="23">
        <v>10890</v>
      </c>
      <c r="K5" s="24">
        <f>J5*20</f>
        <v>217800</v>
      </c>
      <c r="L5" s="23">
        <v>77000</v>
      </c>
      <c r="M5" s="23">
        <v>13200</v>
      </c>
      <c r="N5" s="24">
        <f>M5*3</f>
        <v>39600</v>
      </c>
      <c r="O5" s="24"/>
      <c r="P5" s="23">
        <v>4053</v>
      </c>
      <c r="Q5" s="24">
        <f>P5*100</f>
        <v>405300</v>
      </c>
      <c r="R5" s="23">
        <v>51300</v>
      </c>
      <c r="S5" s="33"/>
      <c r="T5" s="33"/>
      <c r="U5" s="33"/>
      <c r="V5" s="33"/>
      <c r="W5" s="33"/>
      <c r="X5" s="33"/>
      <c r="Y5" s="33"/>
      <c r="Z5" s="33"/>
      <c r="AA5" s="33"/>
      <c r="AB5" s="36">
        <v>397</v>
      </c>
      <c r="AC5" s="22">
        <f>AB5*100</f>
        <v>39700</v>
      </c>
      <c r="AD5" s="22">
        <f>AC5</f>
        <v>39700</v>
      </c>
      <c r="AE5" s="7">
        <v>181170</v>
      </c>
      <c r="AF5" s="7">
        <v>11000</v>
      </c>
      <c r="AG5" s="22">
        <v>33000</v>
      </c>
    </row>
    <row r="6" s="1" customFormat="1" ht="35.1" customHeight="1" spans="1:33">
      <c r="A6" s="7" t="s">
        <v>16</v>
      </c>
      <c r="B6" s="22">
        <f>E6+H6+K6+N6+Q6+T6+W6+Z6+AC6+AE6+AF6+AG6</f>
        <v>1520465</v>
      </c>
      <c r="C6" s="22">
        <f>F6+I6+L6+O6+R6+U6+X6+AA6+AD6+AE6+AF6+AG6</f>
        <v>474300</v>
      </c>
      <c r="D6" s="7">
        <v>24750</v>
      </c>
      <c r="E6" s="24">
        <f t="shared" ref="E6:E11" si="0">D6*20</f>
        <v>495000</v>
      </c>
      <c r="F6" s="22">
        <v>134000</v>
      </c>
      <c r="G6" s="33">
        <v>3080</v>
      </c>
      <c r="H6" s="33">
        <f t="shared" ref="H6:H11" si="1">G6*40</f>
        <v>123200</v>
      </c>
      <c r="I6" s="33">
        <v>89500</v>
      </c>
      <c r="J6" s="22">
        <v>9900</v>
      </c>
      <c r="K6" s="24">
        <f t="shared" ref="K6:K11" si="2">J6*20</f>
        <v>198000</v>
      </c>
      <c r="L6" s="24">
        <v>26800</v>
      </c>
      <c r="M6" s="7">
        <v>7755</v>
      </c>
      <c r="N6" s="24">
        <f t="shared" ref="N6:N11" si="3">M6*3</f>
        <v>23265</v>
      </c>
      <c r="O6" s="24">
        <v>8050</v>
      </c>
      <c r="P6" s="7">
        <v>5451</v>
      </c>
      <c r="Q6" s="24">
        <f>P6*100</f>
        <v>545100</v>
      </c>
      <c r="R6" s="22">
        <v>80050</v>
      </c>
      <c r="S6" s="33"/>
      <c r="T6" s="33"/>
      <c r="U6" s="33"/>
      <c r="V6" s="33"/>
      <c r="W6" s="33"/>
      <c r="X6" s="33"/>
      <c r="Y6" s="33"/>
      <c r="Z6" s="33"/>
      <c r="AA6" s="33"/>
      <c r="AB6" s="33">
        <v>429</v>
      </c>
      <c r="AC6" s="22">
        <f>AB6*100</f>
        <v>42900</v>
      </c>
      <c r="AD6" s="22">
        <f t="shared" ref="AD6:AD11" si="4">AC6</f>
        <v>42900</v>
      </c>
      <c r="AE6" s="7">
        <v>5000</v>
      </c>
      <c r="AF6" s="7">
        <v>44000</v>
      </c>
      <c r="AG6" s="22">
        <v>44000</v>
      </c>
    </row>
    <row r="7" s="1" customFormat="1" ht="35.1" customHeight="1" spans="1:33">
      <c r="A7" s="7" t="s">
        <v>17</v>
      </c>
      <c r="B7" s="22">
        <f>E7+H7+K7+N7+Q7+T7+W7+Z7+AC7+AE7+AF7+AG7</f>
        <v>1797910</v>
      </c>
      <c r="C7" s="22">
        <f>F7+I7+L7+O7+R7+U7+X7+AA7+AD7+AE7+AF7+AG7</f>
        <v>561050</v>
      </c>
      <c r="D7" s="7">
        <v>24558</v>
      </c>
      <c r="E7" s="24">
        <f t="shared" si="0"/>
        <v>491160</v>
      </c>
      <c r="F7" s="22">
        <v>84800</v>
      </c>
      <c r="G7" s="33">
        <v>4895</v>
      </c>
      <c r="H7" s="33">
        <f t="shared" si="1"/>
        <v>195800</v>
      </c>
      <c r="I7" s="33">
        <v>121300</v>
      </c>
      <c r="J7" s="22">
        <v>8140</v>
      </c>
      <c r="K7" s="24">
        <f t="shared" si="2"/>
        <v>162800</v>
      </c>
      <c r="L7" s="24">
        <v>60000</v>
      </c>
      <c r="M7" s="7">
        <v>38500</v>
      </c>
      <c r="N7" s="24">
        <f t="shared" si="3"/>
        <v>115500</v>
      </c>
      <c r="O7" s="24">
        <v>2400</v>
      </c>
      <c r="P7" s="7">
        <v>5965</v>
      </c>
      <c r="Q7" s="24">
        <f>P7*100</f>
        <v>596500</v>
      </c>
      <c r="R7" s="22">
        <v>56400</v>
      </c>
      <c r="S7" s="33"/>
      <c r="T7" s="33"/>
      <c r="U7" s="33"/>
      <c r="V7" s="33"/>
      <c r="W7" s="33"/>
      <c r="X7" s="33"/>
      <c r="Y7" s="33"/>
      <c r="Z7" s="33"/>
      <c r="AA7" s="33"/>
      <c r="AB7" s="33">
        <v>858</v>
      </c>
      <c r="AC7" s="22">
        <f>AB7*100</f>
        <v>85800</v>
      </c>
      <c r="AD7" s="22">
        <f t="shared" si="4"/>
        <v>85800</v>
      </c>
      <c r="AE7" s="7">
        <v>5500</v>
      </c>
      <c r="AF7" s="7">
        <v>124850</v>
      </c>
      <c r="AG7" s="22">
        <v>20000</v>
      </c>
    </row>
    <row r="8" s="1" customFormat="1" ht="35.1" customHeight="1" spans="1:33">
      <c r="A8" s="7" t="s">
        <v>18</v>
      </c>
      <c r="B8" s="22">
        <f>E8+H8+K8+N8+Q8+T8+W8+Z8+AC8+AE8+AF8+AG8</f>
        <v>2083919</v>
      </c>
      <c r="C8" s="22">
        <f>F8+I8+L8+O8+R8+U8+X8+AA8+AD8+AE8+AF8+AG8</f>
        <v>1177058</v>
      </c>
      <c r="D8" s="7">
        <v>14086</v>
      </c>
      <c r="E8" s="24">
        <f t="shared" si="0"/>
        <v>281720</v>
      </c>
      <c r="F8" s="22">
        <v>49000</v>
      </c>
      <c r="G8" s="33">
        <v>1980</v>
      </c>
      <c r="H8" s="33">
        <f t="shared" si="1"/>
        <v>79200</v>
      </c>
      <c r="I8" s="33">
        <v>62000</v>
      </c>
      <c r="J8" s="22">
        <v>7040</v>
      </c>
      <c r="K8" s="24">
        <f t="shared" si="2"/>
        <v>140800</v>
      </c>
      <c r="L8" s="24">
        <v>34500</v>
      </c>
      <c r="M8" s="7">
        <v>23847</v>
      </c>
      <c r="N8" s="24">
        <f t="shared" si="3"/>
        <v>71541</v>
      </c>
      <c r="O8" s="24"/>
      <c r="P8" s="7">
        <v>4791</v>
      </c>
      <c r="Q8" s="24">
        <f>P8*100</f>
        <v>479100</v>
      </c>
      <c r="R8" s="22"/>
      <c r="S8" s="33"/>
      <c r="T8" s="33"/>
      <c r="U8" s="33"/>
      <c r="V8" s="33"/>
      <c r="W8" s="33"/>
      <c r="X8" s="33"/>
      <c r="Y8" s="33"/>
      <c r="Z8" s="33"/>
      <c r="AA8" s="33"/>
      <c r="AB8" s="33">
        <v>440</v>
      </c>
      <c r="AC8" s="22">
        <f>AB8*100</f>
        <v>44000</v>
      </c>
      <c r="AD8" s="22">
        <f t="shared" si="4"/>
        <v>44000</v>
      </c>
      <c r="AE8" s="7">
        <v>330880</v>
      </c>
      <c r="AF8" s="7">
        <v>209528</v>
      </c>
      <c r="AG8" s="22">
        <v>447150</v>
      </c>
    </row>
    <row r="9" s="1" customFormat="1" ht="35.1" customHeight="1" spans="1:33">
      <c r="A9" s="7" t="s">
        <v>19</v>
      </c>
      <c r="B9" s="22">
        <f>E9+H9+K9+N9+Q9+T9+W9+Z9+AC9+AE9+AF9+AG9</f>
        <v>4090140</v>
      </c>
      <c r="C9" s="22">
        <f>F9+I9+L9+O9+R9+U9+X9+AA9+AD9+AE9+AF9+AG9</f>
        <v>895390</v>
      </c>
      <c r="D9" s="7">
        <v>42218</v>
      </c>
      <c r="E9" s="24">
        <v>627600</v>
      </c>
      <c r="F9" s="22">
        <v>35000</v>
      </c>
      <c r="G9" s="33">
        <v>3064</v>
      </c>
      <c r="H9" s="33">
        <f t="shared" si="1"/>
        <v>122560</v>
      </c>
      <c r="I9" s="33">
        <v>100800</v>
      </c>
      <c r="J9" s="22">
        <v>14916</v>
      </c>
      <c r="K9" s="24">
        <f t="shared" si="2"/>
        <v>298320</v>
      </c>
      <c r="L9" s="24">
        <v>144000</v>
      </c>
      <c r="M9" s="7">
        <v>134090</v>
      </c>
      <c r="N9" s="24">
        <f t="shared" si="3"/>
        <v>402270</v>
      </c>
      <c r="O9" s="24"/>
      <c r="P9" s="7">
        <v>24283</v>
      </c>
      <c r="Q9" s="24">
        <f>P9*100</f>
        <v>2428300</v>
      </c>
      <c r="R9" s="22">
        <v>404500</v>
      </c>
      <c r="S9" s="33"/>
      <c r="T9" s="33"/>
      <c r="U9" s="33"/>
      <c r="V9" s="33"/>
      <c r="W9" s="33"/>
      <c r="X9" s="33"/>
      <c r="Y9" s="33"/>
      <c r="Z9" s="33"/>
      <c r="AA9" s="33"/>
      <c r="AB9" s="33">
        <v>990</v>
      </c>
      <c r="AC9" s="22">
        <f>AB9*100</f>
        <v>99000</v>
      </c>
      <c r="AD9" s="22">
        <f t="shared" si="4"/>
        <v>99000</v>
      </c>
      <c r="AE9" s="7">
        <v>61600</v>
      </c>
      <c r="AF9" s="7">
        <v>14850</v>
      </c>
      <c r="AG9" s="22">
        <v>35640</v>
      </c>
    </row>
    <row r="10" s="1" customFormat="1" ht="35.1" customHeight="1" spans="1:33">
      <c r="A10" s="7"/>
      <c r="B10" s="22"/>
      <c r="C10" s="22"/>
      <c r="D10" s="7"/>
      <c r="E10" s="24"/>
      <c r="F10" s="22"/>
      <c r="G10" s="33"/>
      <c r="H10" s="33"/>
      <c r="I10" s="33"/>
      <c r="J10" s="22"/>
      <c r="K10" s="24"/>
      <c r="L10" s="24"/>
      <c r="M10" s="7"/>
      <c r="N10" s="24">
        <f t="shared" si="3"/>
        <v>0</v>
      </c>
      <c r="O10" s="24"/>
      <c r="P10" s="7"/>
      <c r="Q10" s="24"/>
      <c r="R10" s="22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22"/>
      <c r="AD10" s="22"/>
      <c r="AE10" s="7"/>
      <c r="AF10" s="7"/>
      <c r="AG10" s="22"/>
    </row>
    <row r="11" s="1" customFormat="1" ht="35.1" customHeight="1" spans="1:33">
      <c r="A11" s="7" t="s">
        <v>20</v>
      </c>
      <c r="B11" s="22">
        <f>E11+H11+K11+N11+Q11+T11+W11+Z11+AC11+AE11+AF11+AG11</f>
        <v>11025284</v>
      </c>
      <c r="C11" s="22">
        <f>F11+I11+L11+O11+R11+U11+X11+AA11+AD11+AE11+AF11+AG11</f>
        <v>3616868</v>
      </c>
      <c r="D11" s="7">
        <v>122882</v>
      </c>
      <c r="E11" s="24">
        <f t="shared" si="0"/>
        <v>2457640</v>
      </c>
      <c r="F11" s="22">
        <v>401700</v>
      </c>
      <c r="G11" s="33">
        <v>14097</v>
      </c>
      <c r="H11" s="33">
        <f t="shared" si="1"/>
        <v>563880</v>
      </c>
      <c r="I11" s="33">
        <v>390600</v>
      </c>
      <c r="J11" s="22">
        <v>50886</v>
      </c>
      <c r="K11" s="24">
        <f t="shared" si="2"/>
        <v>1017720</v>
      </c>
      <c r="L11" s="24">
        <v>342300</v>
      </c>
      <c r="M11" s="7">
        <v>217392</v>
      </c>
      <c r="N11" s="24">
        <f t="shared" si="3"/>
        <v>652176</v>
      </c>
      <c r="O11" s="24">
        <v>10450</v>
      </c>
      <c r="P11" s="7">
        <v>44543</v>
      </c>
      <c r="Q11" s="24">
        <f>P11*100</f>
        <v>4454300</v>
      </c>
      <c r="R11" s="22">
        <v>592250</v>
      </c>
      <c r="S11" s="33"/>
      <c r="T11" s="33"/>
      <c r="U11" s="33"/>
      <c r="V11" s="33"/>
      <c r="W11" s="33"/>
      <c r="X11" s="33"/>
      <c r="Y11" s="33"/>
      <c r="Z11" s="33"/>
      <c r="AA11" s="33"/>
      <c r="AB11" s="33">
        <v>3114</v>
      </c>
      <c r="AC11" s="22">
        <f>AB11*100</f>
        <v>311400</v>
      </c>
      <c r="AD11" s="22">
        <f t="shared" si="4"/>
        <v>311400</v>
      </c>
      <c r="AE11" s="7">
        <v>584150</v>
      </c>
      <c r="AF11" s="7">
        <v>404228</v>
      </c>
      <c r="AG11" s="22">
        <v>579790</v>
      </c>
    </row>
    <row r="12" ht="25.5" spans="11:11">
      <c r="K12" s="34"/>
    </row>
  </sheetData>
  <mergeCells count="16">
    <mergeCell ref="A1:AG1"/>
    <mergeCell ref="AD2:AG2"/>
    <mergeCell ref="B3:C3"/>
    <mergeCell ref="D3:F3"/>
    <mergeCell ref="G3:I3"/>
    <mergeCell ref="J3:L3"/>
    <mergeCell ref="M3:O3"/>
    <mergeCell ref="P3:R3"/>
    <mergeCell ref="S3:U3"/>
    <mergeCell ref="V3:X3"/>
    <mergeCell ref="Y3:AA3"/>
    <mergeCell ref="AB3:AD3"/>
    <mergeCell ref="A3:A4"/>
    <mergeCell ref="AE3:AE4"/>
    <mergeCell ref="AF3:AF4"/>
    <mergeCell ref="AG3:AG4"/>
  </mergeCells>
  <pageMargins left="0.354166666666667" right="0.196527777777778" top="1" bottom="1" header="0.511805555555556" footer="0.511805555555556"/>
  <pageSetup paperSize="9" scale="42" fitToHeight="0" orientation="landscape" horizontalDpi="200" verticalDpi="3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"/>
  <sheetViews>
    <sheetView workbookViewId="0">
      <selection activeCell="B4" sqref="B4"/>
    </sheetView>
  </sheetViews>
  <sheetFormatPr defaultColWidth="9" defaultRowHeight="13.5"/>
  <cols>
    <col min="1" max="1" width="13.5" customWidth="1"/>
    <col min="2" max="3" width="13" customWidth="1"/>
    <col min="4" max="4" width="13.625" customWidth="1"/>
    <col min="5" max="5" width="11.5" customWidth="1"/>
    <col min="6" max="6" width="14" customWidth="1"/>
    <col min="7" max="7" width="13.25" customWidth="1"/>
    <col min="8" max="9" width="10.75" customWidth="1"/>
    <col min="10" max="10" width="14.625" customWidth="1"/>
    <col min="11" max="11" width="13.75" customWidth="1"/>
    <col min="12" max="12" width="12.25" customWidth="1"/>
    <col min="13" max="13" width="13.625" customWidth="1"/>
    <col min="14" max="14" width="10.75" customWidth="1"/>
    <col min="15" max="15" width="15.375" customWidth="1"/>
    <col min="16" max="16" width="12.75" customWidth="1"/>
    <col min="17" max="17" width="10.75" customWidth="1"/>
    <col min="18" max="18" width="16.5" customWidth="1"/>
  </cols>
  <sheetData>
    <row r="1" ht="33.75" spans="1:18">
      <c r="A1" s="2" t="s">
        <v>160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10" t="s">
        <v>161</v>
      </c>
      <c r="Q2" s="10"/>
      <c r="R2" s="10"/>
    </row>
    <row r="3" ht="20.25" spans="1:18">
      <c r="A3" s="4" t="s">
        <v>162</v>
      </c>
      <c r="B3" s="5" t="s">
        <v>163</v>
      </c>
      <c r="C3" s="5"/>
      <c r="D3" s="7" t="s">
        <v>164</v>
      </c>
      <c r="E3" s="7"/>
      <c r="F3" s="7" t="s">
        <v>165</v>
      </c>
      <c r="G3" s="7"/>
      <c r="H3" s="5" t="s">
        <v>166</v>
      </c>
      <c r="I3" s="5"/>
      <c r="J3" s="5" t="s">
        <v>167</v>
      </c>
      <c r="K3" s="5" t="s">
        <v>168</v>
      </c>
      <c r="L3" s="5" t="s">
        <v>169</v>
      </c>
      <c r="M3" s="7" t="s">
        <v>170</v>
      </c>
      <c r="N3" s="7"/>
      <c r="O3" s="7"/>
      <c r="P3" s="5" t="s">
        <v>171</v>
      </c>
      <c r="Q3" s="5" t="s">
        <v>172</v>
      </c>
      <c r="R3" s="5" t="s">
        <v>173</v>
      </c>
    </row>
    <row r="4" ht="45.75" customHeight="1" spans="1:18">
      <c r="A4" s="21"/>
      <c r="B4" s="19" t="s">
        <v>20</v>
      </c>
      <c r="C4" s="6" t="s">
        <v>140</v>
      </c>
      <c r="D4" s="19" t="s">
        <v>20</v>
      </c>
      <c r="E4" s="6" t="s">
        <v>140</v>
      </c>
      <c r="F4" s="19" t="s">
        <v>20</v>
      </c>
      <c r="G4" s="6" t="s">
        <v>140</v>
      </c>
      <c r="H4" s="19" t="s">
        <v>20</v>
      </c>
      <c r="I4" s="6" t="s">
        <v>174</v>
      </c>
      <c r="J4" s="6"/>
      <c r="K4" s="6"/>
      <c r="L4" s="5"/>
      <c r="M4" s="19" t="s">
        <v>20</v>
      </c>
      <c r="N4" s="6" t="s">
        <v>175</v>
      </c>
      <c r="O4" s="6" t="s">
        <v>176</v>
      </c>
      <c r="P4" s="6"/>
      <c r="Q4" s="6"/>
      <c r="R4" s="6"/>
    </row>
    <row r="5" s="18" customFormat="1" ht="35.1" customHeight="1" spans="1:18">
      <c r="A5" s="7" t="s">
        <v>15</v>
      </c>
      <c r="B5" s="22">
        <f>D5+F5+H5</f>
        <v>1384680</v>
      </c>
      <c r="C5" s="22">
        <f t="shared" ref="C5:C11" si="0">E5+G5+I5</f>
        <v>1258000</v>
      </c>
      <c r="D5" s="7">
        <v>114180</v>
      </c>
      <c r="E5" s="7">
        <v>105000</v>
      </c>
      <c r="F5" s="7">
        <v>1160500</v>
      </c>
      <c r="G5" s="7">
        <v>1055000</v>
      </c>
      <c r="H5" s="22">
        <v>110000</v>
      </c>
      <c r="I5" s="22">
        <v>98000</v>
      </c>
      <c r="J5" s="7">
        <v>2585000</v>
      </c>
      <c r="K5" s="7">
        <v>1954697</v>
      </c>
      <c r="L5" s="7">
        <v>1382590</v>
      </c>
      <c r="M5" s="22">
        <f t="shared" ref="M5:M11" si="1">N5+O5</f>
        <v>407000</v>
      </c>
      <c r="N5" s="23">
        <v>121000</v>
      </c>
      <c r="O5" s="23">
        <v>286000</v>
      </c>
      <c r="P5" s="22">
        <v>374000</v>
      </c>
      <c r="Q5" s="22">
        <v>85800</v>
      </c>
      <c r="R5" s="22"/>
    </row>
    <row r="6" s="18" customFormat="1" ht="35.1" customHeight="1" spans="1:18">
      <c r="A6" s="7" t="s">
        <v>16</v>
      </c>
      <c r="B6" s="22">
        <f t="shared" ref="B6:B11" si="2">D6+F6+H6</f>
        <v>2184600</v>
      </c>
      <c r="C6" s="22">
        <f t="shared" si="0"/>
        <v>1958000</v>
      </c>
      <c r="D6" s="7">
        <v>1001000</v>
      </c>
      <c r="E6" s="7">
        <v>905000</v>
      </c>
      <c r="F6" s="7">
        <v>1097800</v>
      </c>
      <c r="G6" s="7">
        <v>978000</v>
      </c>
      <c r="H6" s="22">
        <v>85800</v>
      </c>
      <c r="I6" s="22">
        <v>75000</v>
      </c>
      <c r="J6" s="7">
        <v>2874300</v>
      </c>
      <c r="K6" s="7">
        <v>427900</v>
      </c>
      <c r="L6" s="7">
        <v>159500</v>
      </c>
      <c r="M6" s="22">
        <f t="shared" si="1"/>
        <v>99000</v>
      </c>
      <c r="N6" s="24"/>
      <c r="O6" s="7">
        <v>99000</v>
      </c>
      <c r="P6" s="22">
        <v>145200</v>
      </c>
      <c r="Q6" s="22">
        <v>121000</v>
      </c>
      <c r="R6" s="22"/>
    </row>
    <row r="7" s="18" customFormat="1" ht="35.1" customHeight="1" spans="1:18">
      <c r="A7" s="7" t="s">
        <v>17</v>
      </c>
      <c r="B7" s="22">
        <f t="shared" si="2"/>
        <v>1682890</v>
      </c>
      <c r="C7" s="22">
        <f t="shared" si="0"/>
        <v>1428500</v>
      </c>
      <c r="D7" s="7">
        <v>1262580</v>
      </c>
      <c r="E7" s="7">
        <v>1057800</v>
      </c>
      <c r="F7" s="7">
        <v>326370</v>
      </c>
      <c r="G7" s="7">
        <v>286700</v>
      </c>
      <c r="H7" s="22">
        <v>93940</v>
      </c>
      <c r="I7" s="22">
        <v>84000</v>
      </c>
      <c r="J7" s="7">
        <v>2971375</v>
      </c>
      <c r="K7" s="7">
        <v>999130</v>
      </c>
      <c r="L7" s="7">
        <v>379500</v>
      </c>
      <c r="M7" s="22">
        <f t="shared" si="1"/>
        <v>83600</v>
      </c>
      <c r="N7" s="24"/>
      <c r="O7" s="7">
        <v>83600</v>
      </c>
      <c r="P7" s="22">
        <v>107800</v>
      </c>
      <c r="Q7" s="22">
        <v>203500</v>
      </c>
      <c r="R7" s="22">
        <v>66550</v>
      </c>
    </row>
    <row r="8" s="18" customFormat="1" ht="35.1" customHeight="1" spans="1:18">
      <c r="A8" s="7" t="s">
        <v>18</v>
      </c>
      <c r="B8" s="22">
        <f t="shared" si="2"/>
        <v>1408550</v>
      </c>
      <c r="C8" s="22">
        <f t="shared" si="0"/>
        <v>1271500</v>
      </c>
      <c r="D8" s="7">
        <v>550000</v>
      </c>
      <c r="E8" s="7">
        <v>501000</v>
      </c>
      <c r="F8" s="7">
        <v>776050</v>
      </c>
      <c r="G8" s="7">
        <v>695500</v>
      </c>
      <c r="H8" s="22">
        <v>82500</v>
      </c>
      <c r="I8" s="22">
        <v>75000</v>
      </c>
      <c r="J8" s="7">
        <v>9511106</v>
      </c>
      <c r="K8" s="7">
        <v>771650</v>
      </c>
      <c r="L8" s="7">
        <v>956010</v>
      </c>
      <c r="M8" s="22">
        <f t="shared" si="1"/>
        <v>99550</v>
      </c>
      <c r="N8" s="24"/>
      <c r="O8" s="7">
        <v>99550</v>
      </c>
      <c r="P8" s="22">
        <v>182600</v>
      </c>
      <c r="Q8" s="22">
        <v>41800</v>
      </c>
      <c r="R8" s="22"/>
    </row>
    <row r="9" s="18" customFormat="1" ht="35.1" customHeight="1" spans="1:18">
      <c r="A9" s="7" t="s">
        <v>19</v>
      </c>
      <c r="B9" s="22">
        <f t="shared" si="2"/>
        <v>1484560</v>
      </c>
      <c r="C9" s="22">
        <f t="shared" si="0"/>
        <v>1344600</v>
      </c>
      <c r="D9" s="7">
        <v>319000</v>
      </c>
      <c r="E9" s="7">
        <v>300000</v>
      </c>
      <c r="F9" s="7">
        <v>995060</v>
      </c>
      <c r="G9" s="7">
        <v>894600</v>
      </c>
      <c r="H9" s="22">
        <v>170500</v>
      </c>
      <c r="I9" s="22">
        <v>150000</v>
      </c>
      <c r="J9" s="7">
        <v>4164248</v>
      </c>
      <c r="K9" s="7">
        <v>642510</v>
      </c>
      <c r="L9" s="7">
        <v>418220</v>
      </c>
      <c r="M9" s="22">
        <f t="shared" si="1"/>
        <v>711370</v>
      </c>
      <c r="N9" s="24"/>
      <c r="O9" s="7">
        <v>711370</v>
      </c>
      <c r="P9" s="22">
        <v>1415700</v>
      </c>
      <c r="Q9" s="22">
        <v>209000</v>
      </c>
      <c r="R9" s="22"/>
    </row>
    <row r="10" s="18" customFormat="1" ht="35.1" customHeight="1" spans="1:18">
      <c r="A10" s="7"/>
      <c r="B10" s="22"/>
      <c r="C10" s="22"/>
      <c r="D10" s="7"/>
      <c r="E10" s="7"/>
      <c r="F10" s="7"/>
      <c r="G10" s="7"/>
      <c r="H10" s="22"/>
      <c r="I10" s="22"/>
      <c r="J10" s="7"/>
      <c r="K10" s="7"/>
      <c r="L10" s="7"/>
      <c r="M10" s="22"/>
      <c r="N10" s="24"/>
      <c r="O10" s="7"/>
      <c r="P10" s="22"/>
      <c r="Q10" s="22"/>
      <c r="R10" s="22"/>
    </row>
    <row r="11" s="18" customFormat="1" ht="35.1" customHeight="1" spans="1:18">
      <c r="A11" s="7" t="s">
        <v>20</v>
      </c>
      <c r="B11" s="22">
        <f t="shared" si="2"/>
        <v>8145280</v>
      </c>
      <c r="C11" s="22">
        <f t="shared" si="0"/>
        <v>7260600</v>
      </c>
      <c r="D11" s="7">
        <v>3246760</v>
      </c>
      <c r="E11" s="7">
        <v>2868800</v>
      </c>
      <c r="F11" s="7">
        <v>4355780</v>
      </c>
      <c r="G11" s="7">
        <v>3909800</v>
      </c>
      <c r="H11" s="22">
        <v>542740</v>
      </c>
      <c r="I11" s="22">
        <v>482000</v>
      </c>
      <c r="J11" s="7">
        <v>22106029</v>
      </c>
      <c r="K11" s="7">
        <v>4795887</v>
      </c>
      <c r="L11" s="7">
        <v>3295820</v>
      </c>
      <c r="M11" s="22">
        <f t="shared" si="1"/>
        <v>1400520</v>
      </c>
      <c r="N11" s="24">
        <v>121000</v>
      </c>
      <c r="O11" s="7">
        <v>1279520</v>
      </c>
      <c r="P11" s="22">
        <v>2225300</v>
      </c>
      <c r="Q11" s="22">
        <v>661100</v>
      </c>
      <c r="R11" s="22">
        <v>66550</v>
      </c>
    </row>
  </sheetData>
  <mergeCells count="14">
    <mergeCell ref="A1:R1"/>
    <mergeCell ref="P2:R2"/>
    <mergeCell ref="B3:C3"/>
    <mergeCell ref="D3:E3"/>
    <mergeCell ref="F3:G3"/>
    <mergeCell ref="H3:I3"/>
    <mergeCell ref="M3:O3"/>
    <mergeCell ref="A3:A4"/>
    <mergeCell ref="J3:J4"/>
    <mergeCell ref="K3:K4"/>
    <mergeCell ref="L3:L4"/>
    <mergeCell ref="P3:P4"/>
    <mergeCell ref="Q3:Q4"/>
    <mergeCell ref="R3:R4"/>
  </mergeCells>
  <pageMargins left="0.393055555555556" right="0.236111111111111" top="1" bottom="1" header="0.511805555555556" footer="0.511805555555556"/>
  <pageSetup paperSize="9" scale="61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 农户及人口情况</vt:lpstr>
      <vt:lpstr> 经济基本情况统计表</vt:lpstr>
      <vt:lpstr> 表一</vt:lpstr>
      <vt:lpstr> 表二</vt:lpstr>
      <vt:lpstr> 表三</vt:lpstr>
      <vt:lpstr> 表四</vt:lpstr>
      <vt:lpstr> 表五</vt:lpstr>
      <vt:lpstr> 表六</vt:lpstr>
      <vt:lpstr> 表七</vt:lpstr>
      <vt:lpstr> 表八</vt:lpstr>
      <vt:lpstr> 表九</vt:lpstr>
      <vt:lpstr>表十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就是秋夏啊</cp:lastModifiedBy>
  <dcterms:created xsi:type="dcterms:W3CDTF">2016-11-23T02:18:00Z</dcterms:created>
  <dcterms:modified xsi:type="dcterms:W3CDTF">2022-01-10T02:07:48Z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98C2EE72E7B648529C26AFB454466EA7</vt:lpwstr>
  </property>
</Properties>
</file>